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ernalitica.sharepoint.com/sites/Suez-Calibraes/Documentos Compartilhados/General/"/>
    </mc:Choice>
  </mc:AlternateContent>
  <xr:revisionPtr revIDLastSave="10199" documentId="11_E9C1546ABC8369A968A2897EAB3F2C4966CE4923" xr6:coauthVersionLast="47" xr6:coauthVersionMax="47" xr10:uidLastSave="{20269C8C-20D0-45EF-A688-9C30B4A3C74C}"/>
  <bookViews>
    <workbookView minimized="1" xWindow="-26760" yWindow="165" windowWidth="15375" windowHeight="7875" tabRatio="868" firstSheet="1" activeTab="2" xr2:uid="{00000000-000D-0000-FFFF-FFFF00000000}"/>
  </bookViews>
  <sheets>
    <sheet name="BANCO DE DADOS - KPIS" sheetId="13" r:id="rId1"/>
    <sheet name="KPI'S" sheetId="14" r:id="rId2"/>
    <sheet name="Controle de Equipamentos " sheetId="1" r:id="rId3"/>
    <sheet name="Obs. Técnicas - 23" sheetId="16" r:id="rId4"/>
    <sheet name="Obs. Técnicas - 22" sheetId="3" r:id="rId5"/>
    <sheet name="Controle-Pipetas e micropipetas" sheetId="2" r:id="rId6"/>
    <sheet name="Obs. Técnicas - 21" sheetId="4" r:id="rId7"/>
    <sheet name="Não encontrado" sheetId="5" r:id="rId8"/>
    <sheet name="Adicionados " sheetId="7" r:id="rId9"/>
    <sheet name="Desativados " sheetId="6" r:id="rId10"/>
    <sheet name="Distritos" sheetId="8" r:id="rId11"/>
    <sheet name="Planilha1" sheetId="15" r:id="rId12"/>
  </sheets>
  <definedNames>
    <definedName name="_xlnm._FilterDatabase" localSheetId="8" hidden="1">'Adicionados '!$A$1:$L$132</definedName>
    <definedName name="_xlnm._FilterDatabase" localSheetId="5" hidden="1">'Controle-Pipetas e micropipetas'!$A$1:$W$1</definedName>
    <definedName name="_xlnm._FilterDatabase" localSheetId="9" hidden="1">'Desativados '!$A$1:$U$1</definedName>
    <definedName name="_xlnm._FilterDatabase" localSheetId="7" hidden="1">'Não encontrado'!$A$1:$V$1</definedName>
    <definedName name="_xlnm._FilterDatabase" localSheetId="6" hidden="1">'Obs. Técnicas - 21'!$A$1:$J$243</definedName>
    <definedName name="_xlnm._FilterDatabase" localSheetId="4" hidden="1">'Obs. Técnicas - 22'!$A$1:$J$130</definedName>
    <definedName name="_xlcn.WorksheetConnection_NovoaPlanilhadoMicrosoftExcel.xlsxControle1" hidden="1">Controle[]</definedName>
    <definedName name="_xlcn.WorksheetConnection_NovoaPlanilhadoMicrosoftExcel.xlsxDesativados1" hidden="1">Desativados[]</definedName>
    <definedName name="_xlcn.WorksheetConnection_NovoaPlanilhadoMicrosoftExcel.xlsxDistitosAtual1" hidden="1">DistitosAtual[]</definedName>
  </definedNames>
  <calcPr calcId="191029"/>
  <pivotCaches>
    <pivotCache cacheId="45" r:id="rId13"/>
    <pivotCache cacheId="51" r:id="rId14"/>
    <pivotCache cacheId="54" r:id="rId15"/>
    <pivotCache cacheId="57" r:id="rId16"/>
    <pivotCache cacheId="61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titosAtual" name="DistitosAtual" connection="WorksheetConnection_Novo(a) Planilha do Microsoft Excel.xlsx!DistitosAtual"/>
          <x15:modelTable id="Desativados" name="Desativados" connection="WorksheetConnection_Novo(a) Planilha do Microsoft Excel.xlsx!Desativados"/>
          <x15:modelTable id="Controle" name="Controle" connection="WorksheetConnection_Novo(a) Planilha do Microsoft Excel.xlsx!Controle"/>
        </x15:modelTables>
        <x15:extLst>
          <ext xmlns:x16="http://schemas.microsoft.com/office/spreadsheetml/2014/11/main" uri="{9835A34E-60A6-4A7C-AAB8-D5F71C897F49}">
            <x16:modelTimeGroupings>
              <x16:modelTimeGrouping tableName="Controle" columnName="Calibration Date" columnId="Calibration Date">
                <x16:calculatedTimeColumn columnName="Calibration Date (Ano)" columnId="Calibration Date (Ano)" contentType="years" isSelected="1"/>
                <x16:calculatedTimeColumn columnName="Calibration Date (Trimestre)" columnId="Calibration Date (Trimestre)" contentType="quarters" isSelected="1"/>
                <x16:calculatedTimeColumn columnName="Calibration Date (Índice de Mês)" columnId="Calibration Date (Índice de Mês)" contentType="monthsindex" isSelected="1"/>
                <x16:calculatedTimeColumn columnName="Calibration Date (Mês)" columnId="Calibration Date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6" l="1"/>
  <c r="J55" i="16"/>
  <c r="I54" i="16"/>
  <c r="J54" i="16"/>
  <c r="P155" i="1"/>
  <c r="Q155" i="1" s="1"/>
  <c r="S155" i="1"/>
  <c r="T155" i="1"/>
  <c r="U155" i="1"/>
  <c r="Y155" i="1"/>
  <c r="Q3" i="1"/>
  <c r="R3" i="1" s="1"/>
  <c r="S3" i="1"/>
  <c r="T3" i="1"/>
  <c r="U3" i="1"/>
  <c r="Q4" i="1"/>
  <c r="R4" i="1" s="1"/>
  <c r="S4" i="1"/>
  <c r="T4" i="1"/>
  <c r="U4" i="1"/>
  <c r="Q5" i="1"/>
  <c r="R5" i="1" s="1"/>
  <c r="S5" i="1"/>
  <c r="T5" i="1"/>
  <c r="U5" i="1"/>
  <c r="Q6" i="1"/>
  <c r="R6" i="1" s="1"/>
  <c r="S6" i="1"/>
  <c r="T6" i="1"/>
  <c r="U6" i="1"/>
  <c r="Q7" i="1"/>
  <c r="R7" i="1" s="1"/>
  <c r="S7" i="1"/>
  <c r="T7" i="1"/>
  <c r="U7" i="1"/>
  <c r="Q8" i="1"/>
  <c r="R8" i="1" s="1"/>
  <c r="S8" i="1"/>
  <c r="T8" i="1"/>
  <c r="U8" i="1"/>
  <c r="Q9" i="1"/>
  <c r="R9" i="1" s="1"/>
  <c r="S9" i="1"/>
  <c r="T9" i="1"/>
  <c r="U9" i="1"/>
  <c r="Q10" i="1"/>
  <c r="R10" i="1" s="1"/>
  <c r="S10" i="1"/>
  <c r="T10" i="1"/>
  <c r="U10" i="1"/>
  <c r="Q11" i="1"/>
  <c r="R11" i="1" s="1"/>
  <c r="S11" i="1"/>
  <c r="T11" i="1"/>
  <c r="U11" i="1"/>
  <c r="Q12" i="1"/>
  <c r="R12" i="1" s="1"/>
  <c r="S12" i="1"/>
  <c r="T12" i="1"/>
  <c r="U12" i="1"/>
  <c r="Q13" i="1"/>
  <c r="R13" i="1" s="1"/>
  <c r="S13" i="1"/>
  <c r="T13" i="1"/>
  <c r="U13" i="1"/>
  <c r="Q14" i="1"/>
  <c r="R14" i="1" s="1"/>
  <c r="S14" i="1"/>
  <c r="T14" i="1"/>
  <c r="U14" i="1"/>
  <c r="Q15" i="1"/>
  <c r="R15" i="1" s="1"/>
  <c r="S15" i="1"/>
  <c r="T15" i="1"/>
  <c r="U15" i="1"/>
  <c r="Q16" i="1"/>
  <c r="R16" i="1" s="1"/>
  <c r="S16" i="1"/>
  <c r="T16" i="1"/>
  <c r="U16" i="1"/>
  <c r="Q17" i="1"/>
  <c r="R17" i="1" s="1"/>
  <c r="S17" i="1"/>
  <c r="T17" i="1"/>
  <c r="U17" i="1"/>
  <c r="Q18" i="1"/>
  <c r="R18" i="1" s="1"/>
  <c r="S18" i="1"/>
  <c r="T18" i="1"/>
  <c r="U18" i="1"/>
  <c r="Q19" i="1"/>
  <c r="R19" i="1" s="1"/>
  <c r="S19" i="1"/>
  <c r="T19" i="1"/>
  <c r="U19" i="1"/>
  <c r="Q20" i="1"/>
  <c r="R20" i="1" s="1"/>
  <c r="S20" i="1"/>
  <c r="T20" i="1"/>
  <c r="U20" i="1"/>
  <c r="Q21" i="1"/>
  <c r="R21" i="1" s="1"/>
  <c r="S21" i="1"/>
  <c r="T21" i="1"/>
  <c r="U21" i="1"/>
  <c r="Q22" i="1"/>
  <c r="R22" i="1" s="1"/>
  <c r="S22" i="1"/>
  <c r="T22" i="1"/>
  <c r="U22" i="1"/>
  <c r="Q23" i="1"/>
  <c r="R23" i="1" s="1"/>
  <c r="S23" i="1"/>
  <c r="T23" i="1"/>
  <c r="U23" i="1"/>
  <c r="Q24" i="1"/>
  <c r="R24" i="1" s="1"/>
  <c r="S24" i="1"/>
  <c r="T24" i="1"/>
  <c r="U24" i="1"/>
  <c r="Q25" i="1"/>
  <c r="R25" i="1" s="1"/>
  <c r="S25" i="1"/>
  <c r="T25" i="1"/>
  <c r="U25" i="1"/>
  <c r="Q26" i="1"/>
  <c r="R26" i="1" s="1"/>
  <c r="S26" i="1"/>
  <c r="T26" i="1"/>
  <c r="U26" i="1"/>
  <c r="Q27" i="1"/>
  <c r="R27" i="1" s="1"/>
  <c r="S27" i="1"/>
  <c r="T27" i="1"/>
  <c r="U27" i="1"/>
  <c r="Q28" i="1"/>
  <c r="R28" i="1" s="1"/>
  <c r="S28" i="1"/>
  <c r="T28" i="1"/>
  <c r="U28" i="1"/>
  <c r="Q29" i="1"/>
  <c r="R29" i="1" s="1"/>
  <c r="S29" i="1"/>
  <c r="T29" i="1"/>
  <c r="U29" i="1"/>
  <c r="Q30" i="1"/>
  <c r="R30" i="1" s="1"/>
  <c r="S30" i="1"/>
  <c r="T30" i="1"/>
  <c r="U30" i="1"/>
  <c r="Q31" i="1"/>
  <c r="R31" i="1" s="1"/>
  <c r="S31" i="1"/>
  <c r="T31" i="1"/>
  <c r="U31" i="1"/>
  <c r="Q32" i="1"/>
  <c r="R32" i="1" s="1"/>
  <c r="S32" i="1"/>
  <c r="T32" i="1"/>
  <c r="U32" i="1"/>
  <c r="Q33" i="1"/>
  <c r="R33" i="1" s="1"/>
  <c r="S33" i="1"/>
  <c r="T33" i="1"/>
  <c r="U33" i="1"/>
  <c r="Q34" i="1"/>
  <c r="R34" i="1" s="1"/>
  <c r="S34" i="1"/>
  <c r="T34" i="1"/>
  <c r="U34" i="1"/>
  <c r="Q35" i="1"/>
  <c r="R35" i="1" s="1"/>
  <c r="S35" i="1"/>
  <c r="T35" i="1"/>
  <c r="U35" i="1"/>
  <c r="Q36" i="1"/>
  <c r="R36" i="1" s="1"/>
  <c r="S36" i="1"/>
  <c r="T36" i="1"/>
  <c r="U36" i="1"/>
  <c r="Q37" i="1"/>
  <c r="R37" i="1" s="1"/>
  <c r="S37" i="1"/>
  <c r="T37" i="1"/>
  <c r="U37" i="1"/>
  <c r="Q38" i="1"/>
  <c r="R38" i="1" s="1"/>
  <c r="S38" i="1"/>
  <c r="T38" i="1"/>
  <c r="U38" i="1"/>
  <c r="Q39" i="1"/>
  <c r="R39" i="1" s="1"/>
  <c r="S39" i="1"/>
  <c r="T39" i="1"/>
  <c r="U39" i="1"/>
  <c r="Q40" i="1"/>
  <c r="R40" i="1" s="1"/>
  <c r="S40" i="1"/>
  <c r="T40" i="1"/>
  <c r="U40" i="1"/>
  <c r="Q41" i="1"/>
  <c r="R41" i="1" s="1"/>
  <c r="S41" i="1"/>
  <c r="T41" i="1"/>
  <c r="U41" i="1"/>
  <c r="Q42" i="1"/>
  <c r="R42" i="1" s="1"/>
  <c r="S42" i="1"/>
  <c r="T42" i="1"/>
  <c r="U42" i="1"/>
  <c r="Q43" i="1"/>
  <c r="R43" i="1" s="1"/>
  <c r="S43" i="1"/>
  <c r="T43" i="1"/>
  <c r="U43" i="1"/>
  <c r="Q44" i="1"/>
  <c r="R44" i="1" s="1"/>
  <c r="S44" i="1"/>
  <c r="T44" i="1"/>
  <c r="U44" i="1"/>
  <c r="Q45" i="1"/>
  <c r="R45" i="1" s="1"/>
  <c r="S45" i="1"/>
  <c r="T45" i="1"/>
  <c r="U45" i="1"/>
  <c r="Q46" i="1"/>
  <c r="R46" i="1" s="1"/>
  <c r="S46" i="1"/>
  <c r="T46" i="1"/>
  <c r="U46" i="1"/>
  <c r="Q47" i="1"/>
  <c r="R47" i="1" s="1"/>
  <c r="S47" i="1"/>
  <c r="T47" i="1"/>
  <c r="U47" i="1"/>
  <c r="Q48" i="1"/>
  <c r="R48" i="1" s="1"/>
  <c r="S48" i="1"/>
  <c r="T48" i="1"/>
  <c r="U48" i="1"/>
  <c r="Q49" i="1"/>
  <c r="R49" i="1" s="1"/>
  <c r="S49" i="1"/>
  <c r="T49" i="1"/>
  <c r="U49" i="1"/>
  <c r="Q50" i="1"/>
  <c r="R50" i="1" s="1"/>
  <c r="S50" i="1"/>
  <c r="T50" i="1"/>
  <c r="U50" i="1"/>
  <c r="Q51" i="1"/>
  <c r="R51" i="1" s="1"/>
  <c r="S51" i="1"/>
  <c r="T51" i="1"/>
  <c r="U51" i="1"/>
  <c r="Q52" i="1"/>
  <c r="R52" i="1" s="1"/>
  <c r="S52" i="1"/>
  <c r="T52" i="1"/>
  <c r="U52" i="1"/>
  <c r="Q53" i="1"/>
  <c r="R53" i="1" s="1"/>
  <c r="S53" i="1"/>
  <c r="T53" i="1"/>
  <c r="U53" i="1"/>
  <c r="Q54" i="1"/>
  <c r="R54" i="1" s="1"/>
  <c r="S54" i="1"/>
  <c r="T54" i="1"/>
  <c r="U54" i="1"/>
  <c r="Q55" i="1"/>
  <c r="R55" i="1" s="1"/>
  <c r="S55" i="1"/>
  <c r="T55" i="1"/>
  <c r="U55" i="1"/>
  <c r="Q56" i="1"/>
  <c r="R56" i="1" s="1"/>
  <c r="S56" i="1"/>
  <c r="T56" i="1"/>
  <c r="U56" i="1"/>
  <c r="Q57" i="1"/>
  <c r="R57" i="1" s="1"/>
  <c r="S57" i="1"/>
  <c r="T57" i="1"/>
  <c r="U57" i="1"/>
  <c r="Q58" i="1"/>
  <c r="R58" i="1" s="1"/>
  <c r="S58" i="1"/>
  <c r="T58" i="1"/>
  <c r="U58" i="1"/>
  <c r="Q59" i="1"/>
  <c r="R59" i="1" s="1"/>
  <c r="S59" i="1"/>
  <c r="T59" i="1"/>
  <c r="U59" i="1"/>
  <c r="Q60" i="1"/>
  <c r="R60" i="1" s="1"/>
  <c r="S60" i="1"/>
  <c r="T60" i="1"/>
  <c r="U60" i="1"/>
  <c r="Q61" i="1"/>
  <c r="R61" i="1" s="1"/>
  <c r="S61" i="1"/>
  <c r="T61" i="1"/>
  <c r="U61" i="1"/>
  <c r="Q62" i="1"/>
  <c r="R62" i="1" s="1"/>
  <c r="S62" i="1"/>
  <c r="T62" i="1"/>
  <c r="U62" i="1"/>
  <c r="Q63" i="1"/>
  <c r="R63" i="1" s="1"/>
  <c r="S63" i="1"/>
  <c r="T63" i="1"/>
  <c r="U63" i="1"/>
  <c r="Q64" i="1"/>
  <c r="R64" i="1" s="1"/>
  <c r="S64" i="1"/>
  <c r="T64" i="1"/>
  <c r="U64" i="1"/>
  <c r="Q65" i="1"/>
  <c r="R65" i="1" s="1"/>
  <c r="S65" i="1"/>
  <c r="T65" i="1"/>
  <c r="U65" i="1"/>
  <c r="Q66" i="1"/>
  <c r="R66" i="1" s="1"/>
  <c r="S66" i="1"/>
  <c r="T66" i="1"/>
  <c r="U66" i="1"/>
  <c r="Q67" i="1"/>
  <c r="R67" i="1" s="1"/>
  <c r="S67" i="1"/>
  <c r="T67" i="1"/>
  <c r="U67" i="1"/>
  <c r="Q68" i="1"/>
  <c r="R68" i="1" s="1"/>
  <c r="S68" i="1"/>
  <c r="T68" i="1"/>
  <c r="U68" i="1"/>
  <c r="Q69" i="1"/>
  <c r="R69" i="1" s="1"/>
  <c r="S69" i="1"/>
  <c r="T69" i="1"/>
  <c r="U69" i="1"/>
  <c r="Q70" i="1"/>
  <c r="R70" i="1" s="1"/>
  <c r="S70" i="1"/>
  <c r="T70" i="1"/>
  <c r="U70" i="1"/>
  <c r="Q71" i="1"/>
  <c r="R71" i="1" s="1"/>
  <c r="S71" i="1"/>
  <c r="T71" i="1"/>
  <c r="U71" i="1"/>
  <c r="Q72" i="1"/>
  <c r="R72" i="1" s="1"/>
  <c r="S72" i="1"/>
  <c r="T72" i="1"/>
  <c r="U72" i="1"/>
  <c r="Q73" i="1"/>
  <c r="R73" i="1" s="1"/>
  <c r="S73" i="1"/>
  <c r="T73" i="1"/>
  <c r="U73" i="1"/>
  <c r="Q74" i="1"/>
  <c r="R74" i="1" s="1"/>
  <c r="S74" i="1"/>
  <c r="T74" i="1"/>
  <c r="U74" i="1"/>
  <c r="Q75" i="1"/>
  <c r="R75" i="1" s="1"/>
  <c r="S75" i="1"/>
  <c r="T75" i="1"/>
  <c r="U75" i="1"/>
  <c r="Q76" i="1"/>
  <c r="R76" i="1" s="1"/>
  <c r="S76" i="1"/>
  <c r="T76" i="1"/>
  <c r="U76" i="1"/>
  <c r="Q77" i="1"/>
  <c r="R77" i="1" s="1"/>
  <c r="S77" i="1"/>
  <c r="T77" i="1"/>
  <c r="U77" i="1"/>
  <c r="Q78" i="1"/>
  <c r="R78" i="1" s="1"/>
  <c r="S78" i="1"/>
  <c r="T78" i="1"/>
  <c r="U78" i="1"/>
  <c r="Q79" i="1"/>
  <c r="R79" i="1" s="1"/>
  <c r="S79" i="1"/>
  <c r="T79" i="1"/>
  <c r="U79" i="1"/>
  <c r="Q80" i="1"/>
  <c r="R80" i="1" s="1"/>
  <c r="S80" i="1"/>
  <c r="T80" i="1"/>
  <c r="U80" i="1"/>
  <c r="Q81" i="1"/>
  <c r="R81" i="1" s="1"/>
  <c r="S81" i="1"/>
  <c r="T81" i="1"/>
  <c r="U81" i="1"/>
  <c r="Q82" i="1"/>
  <c r="R82" i="1" s="1"/>
  <c r="S82" i="1"/>
  <c r="T82" i="1"/>
  <c r="U82" i="1"/>
  <c r="Q83" i="1"/>
  <c r="R83" i="1" s="1"/>
  <c r="S83" i="1"/>
  <c r="T83" i="1"/>
  <c r="U83" i="1"/>
  <c r="Q84" i="1"/>
  <c r="R84" i="1" s="1"/>
  <c r="S84" i="1"/>
  <c r="T84" i="1"/>
  <c r="U84" i="1"/>
  <c r="Q85" i="1"/>
  <c r="R85" i="1" s="1"/>
  <c r="S85" i="1"/>
  <c r="T85" i="1"/>
  <c r="U85" i="1"/>
  <c r="Q86" i="1"/>
  <c r="R86" i="1" s="1"/>
  <c r="S86" i="1"/>
  <c r="T86" i="1"/>
  <c r="U86" i="1"/>
  <c r="Q87" i="1"/>
  <c r="R87" i="1" s="1"/>
  <c r="S87" i="1"/>
  <c r="T87" i="1"/>
  <c r="U87" i="1"/>
  <c r="Q88" i="1"/>
  <c r="R88" i="1" s="1"/>
  <c r="S88" i="1"/>
  <c r="T88" i="1"/>
  <c r="U88" i="1"/>
  <c r="Q89" i="1"/>
  <c r="R89" i="1" s="1"/>
  <c r="S89" i="1"/>
  <c r="T89" i="1"/>
  <c r="U89" i="1"/>
  <c r="Q90" i="1"/>
  <c r="R90" i="1" s="1"/>
  <c r="S90" i="1"/>
  <c r="T90" i="1"/>
  <c r="U90" i="1"/>
  <c r="Q91" i="1"/>
  <c r="R91" i="1" s="1"/>
  <c r="S91" i="1"/>
  <c r="T91" i="1"/>
  <c r="U91" i="1"/>
  <c r="Q92" i="1"/>
  <c r="R92" i="1" s="1"/>
  <c r="S92" i="1"/>
  <c r="T92" i="1"/>
  <c r="U92" i="1"/>
  <c r="Q93" i="1"/>
  <c r="R93" i="1" s="1"/>
  <c r="S93" i="1"/>
  <c r="T93" i="1"/>
  <c r="U93" i="1"/>
  <c r="Q94" i="1"/>
  <c r="R94" i="1" s="1"/>
  <c r="S94" i="1"/>
  <c r="T94" i="1"/>
  <c r="U94" i="1"/>
  <c r="Q95" i="1"/>
  <c r="R95" i="1" s="1"/>
  <c r="S95" i="1"/>
  <c r="T95" i="1"/>
  <c r="U95" i="1"/>
  <c r="Q96" i="1"/>
  <c r="R96" i="1" s="1"/>
  <c r="S96" i="1"/>
  <c r="T96" i="1"/>
  <c r="U96" i="1"/>
  <c r="Q97" i="1"/>
  <c r="R97" i="1" s="1"/>
  <c r="S97" i="1"/>
  <c r="T97" i="1"/>
  <c r="U97" i="1"/>
  <c r="Q98" i="1"/>
  <c r="R98" i="1" s="1"/>
  <c r="S98" i="1"/>
  <c r="T98" i="1"/>
  <c r="U98" i="1"/>
  <c r="Q99" i="1"/>
  <c r="R99" i="1" s="1"/>
  <c r="S99" i="1"/>
  <c r="T99" i="1"/>
  <c r="U99" i="1"/>
  <c r="Q100" i="1"/>
  <c r="R100" i="1" s="1"/>
  <c r="S100" i="1"/>
  <c r="T100" i="1"/>
  <c r="U100" i="1"/>
  <c r="Q101" i="1"/>
  <c r="R101" i="1" s="1"/>
  <c r="S101" i="1"/>
  <c r="T101" i="1"/>
  <c r="U101" i="1"/>
  <c r="Q102" i="1"/>
  <c r="R102" i="1" s="1"/>
  <c r="S102" i="1"/>
  <c r="T102" i="1"/>
  <c r="U102" i="1"/>
  <c r="Q103" i="1"/>
  <c r="R103" i="1" s="1"/>
  <c r="S103" i="1"/>
  <c r="T103" i="1"/>
  <c r="U103" i="1"/>
  <c r="Q104" i="1"/>
  <c r="R104" i="1" s="1"/>
  <c r="S104" i="1"/>
  <c r="T104" i="1"/>
  <c r="U104" i="1"/>
  <c r="Q105" i="1"/>
  <c r="R105" i="1" s="1"/>
  <c r="S105" i="1"/>
  <c r="T105" i="1"/>
  <c r="U105" i="1"/>
  <c r="Q106" i="1"/>
  <c r="R106" i="1" s="1"/>
  <c r="S106" i="1"/>
  <c r="T106" i="1"/>
  <c r="U106" i="1"/>
  <c r="Q107" i="1"/>
  <c r="R107" i="1" s="1"/>
  <c r="S107" i="1"/>
  <c r="T107" i="1"/>
  <c r="U107" i="1"/>
  <c r="Q108" i="1"/>
  <c r="R108" i="1" s="1"/>
  <c r="S108" i="1"/>
  <c r="T108" i="1"/>
  <c r="U108" i="1"/>
  <c r="Q109" i="1"/>
  <c r="R109" i="1" s="1"/>
  <c r="S109" i="1"/>
  <c r="T109" i="1"/>
  <c r="U109" i="1"/>
  <c r="Q110" i="1"/>
  <c r="R110" i="1" s="1"/>
  <c r="S110" i="1"/>
  <c r="T110" i="1"/>
  <c r="U110" i="1"/>
  <c r="Q111" i="1"/>
  <c r="R111" i="1" s="1"/>
  <c r="S111" i="1"/>
  <c r="T111" i="1"/>
  <c r="U111" i="1"/>
  <c r="Q112" i="1"/>
  <c r="R112" i="1" s="1"/>
  <c r="S112" i="1"/>
  <c r="T112" i="1"/>
  <c r="U112" i="1"/>
  <c r="Q113" i="1"/>
  <c r="R113" i="1" s="1"/>
  <c r="S113" i="1"/>
  <c r="T113" i="1"/>
  <c r="U113" i="1"/>
  <c r="Q114" i="1"/>
  <c r="R114" i="1" s="1"/>
  <c r="S114" i="1"/>
  <c r="T114" i="1"/>
  <c r="U114" i="1"/>
  <c r="Q115" i="1"/>
  <c r="R115" i="1" s="1"/>
  <c r="S115" i="1"/>
  <c r="T115" i="1"/>
  <c r="U115" i="1"/>
  <c r="Q116" i="1"/>
  <c r="R116" i="1" s="1"/>
  <c r="S116" i="1"/>
  <c r="T116" i="1"/>
  <c r="U116" i="1"/>
  <c r="Q117" i="1"/>
  <c r="R117" i="1" s="1"/>
  <c r="S117" i="1"/>
  <c r="T117" i="1"/>
  <c r="U117" i="1"/>
  <c r="Q118" i="1"/>
  <c r="R118" i="1" s="1"/>
  <c r="S118" i="1"/>
  <c r="T118" i="1"/>
  <c r="U118" i="1"/>
  <c r="Q119" i="1"/>
  <c r="R119" i="1" s="1"/>
  <c r="S119" i="1"/>
  <c r="T119" i="1"/>
  <c r="U119" i="1"/>
  <c r="Q120" i="1"/>
  <c r="R120" i="1" s="1"/>
  <c r="S120" i="1"/>
  <c r="T120" i="1"/>
  <c r="U120" i="1"/>
  <c r="Q121" i="1"/>
  <c r="R121" i="1" s="1"/>
  <c r="S121" i="1"/>
  <c r="T121" i="1"/>
  <c r="U121" i="1"/>
  <c r="Q122" i="1"/>
  <c r="R122" i="1" s="1"/>
  <c r="S122" i="1"/>
  <c r="T122" i="1"/>
  <c r="U122" i="1"/>
  <c r="Q123" i="1"/>
  <c r="R123" i="1" s="1"/>
  <c r="S123" i="1"/>
  <c r="T123" i="1"/>
  <c r="U123" i="1"/>
  <c r="Q124" i="1"/>
  <c r="R124" i="1" s="1"/>
  <c r="S124" i="1"/>
  <c r="T124" i="1"/>
  <c r="U124" i="1"/>
  <c r="Q125" i="1"/>
  <c r="R125" i="1" s="1"/>
  <c r="S125" i="1"/>
  <c r="T125" i="1"/>
  <c r="U125" i="1"/>
  <c r="Q126" i="1"/>
  <c r="R126" i="1" s="1"/>
  <c r="S126" i="1"/>
  <c r="T126" i="1"/>
  <c r="U126" i="1"/>
  <c r="Q127" i="1"/>
  <c r="R127" i="1" s="1"/>
  <c r="S127" i="1"/>
  <c r="T127" i="1"/>
  <c r="U127" i="1"/>
  <c r="Q128" i="1"/>
  <c r="R128" i="1" s="1"/>
  <c r="S128" i="1"/>
  <c r="T128" i="1"/>
  <c r="U128" i="1"/>
  <c r="Q129" i="1"/>
  <c r="R129" i="1" s="1"/>
  <c r="S129" i="1"/>
  <c r="T129" i="1"/>
  <c r="U129" i="1"/>
  <c r="Q130" i="1"/>
  <c r="R130" i="1" s="1"/>
  <c r="S130" i="1"/>
  <c r="T130" i="1"/>
  <c r="U130" i="1"/>
  <c r="Q131" i="1"/>
  <c r="R131" i="1" s="1"/>
  <c r="S131" i="1"/>
  <c r="T131" i="1"/>
  <c r="U131" i="1"/>
  <c r="Q132" i="1"/>
  <c r="R132" i="1" s="1"/>
  <c r="S132" i="1"/>
  <c r="T132" i="1"/>
  <c r="U132" i="1"/>
  <c r="Q133" i="1"/>
  <c r="R133" i="1" s="1"/>
  <c r="S133" i="1"/>
  <c r="T133" i="1"/>
  <c r="U133" i="1"/>
  <c r="Q134" i="1"/>
  <c r="R134" i="1" s="1"/>
  <c r="S134" i="1"/>
  <c r="T134" i="1"/>
  <c r="U134" i="1"/>
  <c r="Q135" i="1"/>
  <c r="R135" i="1" s="1"/>
  <c r="S135" i="1"/>
  <c r="T135" i="1"/>
  <c r="U135" i="1"/>
  <c r="Q136" i="1"/>
  <c r="R136" i="1" s="1"/>
  <c r="S136" i="1"/>
  <c r="T136" i="1"/>
  <c r="U136" i="1"/>
  <c r="Q137" i="1"/>
  <c r="R137" i="1" s="1"/>
  <c r="S137" i="1"/>
  <c r="T137" i="1"/>
  <c r="U137" i="1"/>
  <c r="Q138" i="1"/>
  <c r="R138" i="1" s="1"/>
  <c r="S138" i="1"/>
  <c r="T138" i="1"/>
  <c r="U138" i="1"/>
  <c r="Q139" i="1"/>
  <c r="R139" i="1" s="1"/>
  <c r="S139" i="1"/>
  <c r="T139" i="1"/>
  <c r="U139" i="1"/>
  <c r="Q140" i="1"/>
  <c r="R140" i="1" s="1"/>
  <c r="S140" i="1"/>
  <c r="T140" i="1"/>
  <c r="U140" i="1"/>
  <c r="Q141" i="1"/>
  <c r="R141" i="1" s="1"/>
  <c r="S141" i="1"/>
  <c r="T141" i="1"/>
  <c r="U141" i="1"/>
  <c r="Q142" i="1"/>
  <c r="R142" i="1" s="1"/>
  <c r="S142" i="1"/>
  <c r="T142" i="1"/>
  <c r="U142" i="1"/>
  <c r="Q143" i="1"/>
  <c r="R143" i="1" s="1"/>
  <c r="S143" i="1"/>
  <c r="T143" i="1"/>
  <c r="U143" i="1"/>
  <c r="Q144" i="1"/>
  <c r="R144" i="1" s="1"/>
  <c r="S144" i="1"/>
  <c r="T144" i="1"/>
  <c r="U144" i="1"/>
  <c r="Q145" i="1"/>
  <c r="R145" i="1" s="1"/>
  <c r="S145" i="1"/>
  <c r="T145" i="1"/>
  <c r="U145" i="1"/>
  <c r="Q146" i="1"/>
  <c r="R146" i="1" s="1"/>
  <c r="S146" i="1"/>
  <c r="T146" i="1"/>
  <c r="U146" i="1"/>
  <c r="Q147" i="1"/>
  <c r="R147" i="1" s="1"/>
  <c r="S147" i="1"/>
  <c r="T147" i="1"/>
  <c r="U147" i="1"/>
  <c r="Q148" i="1"/>
  <c r="R148" i="1" s="1"/>
  <c r="S148" i="1"/>
  <c r="T148" i="1"/>
  <c r="U148" i="1"/>
  <c r="Q149" i="1"/>
  <c r="R149" i="1" s="1"/>
  <c r="S149" i="1"/>
  <c r="T149" i="1"/>
  <c r="U149" i="1"/>
  <c r="Q150" i="1"/>
  <c r="R150" i="1" s="1"/>
  <c r="S150" i="1"/>
  <c r="T150" i="1"/>
  <c r="U150" i="1"/>
  <c r="Q151" i="1"/>
  <c r="R151" i="1" s="1"/>
  <c r="S151" i="1"/>
  <c r="T151" i="1"/>
  <c r="U151" i="1"/>
  <c r="Q152" i="1"/>
  <c r="R152" i="1" s="1"/>
  <c r="S152" i="1"/>
  <c r="T152" i="1"/>
  <c r="U152" i="1"/>
  <c r="Q153" i="1"/>
  <c r="R153" i="1" s="1"/>
  <c r="S153" i="1"/>
  <c r="T153" i="1"/>
  <c r="U153" i="1"/>
  <c r="Q154" i="1"/>
  <c r="R154" i="1" s="1"/>
  <c r="S154" i="1"/>
  <c r="T154" i="1"/>
  <c r="U154" i="1"/>
  <c r="Q156" i="1"/>
  <c r="R156" i="1" s="1"/>
  <c r="S156" i="1"/>
  <c r="T156" i="1"/>
  <c r="U156" i="1"/>
  <c r="Q157" i="1"/>
  <c r="R157" i="1" s="1"/>
  <c r="S157" i="1"/>
  <c r="T157" i="1"/>
  <c r="U157" i="1"/>
  <c r="Q158" i="1"/>
  <c r="R158" i="1" s="1"/>
  <c r="S158" i="1"/>
  <c r="T158" i="1"/>
  <c r="U158" i="1"/>
  <c r="Q159" i="1"/>
  <c r="R159" i="1" s="1"/>
  <c r="S159" i="1"/>
  <c r="T159" i="1"/>
  <c r="U159" i="1"/>
  <c r="Q160" i="1"/>
  <c r="R160" i="1" s="1"/>
  <c r="S160" i="1"/>
  <c r="T160" i="1"/>
  <c r="U160" i="1"/>
  <c r="Q161" i="1"/>
  <c r="R161" i="1" s="1"/>
  <c r="S161" i="1"/>
  <c r="T161" i="1"/>
  <c r="U161" i="1"/>
  <c r="Q162" i="1"/>
  <c r="R162" i="1" s="1"/>
  <c r="S162" i="1"/>
  <c r="T162" i="1"/>
  <c r="U162" i="1"/>
  <c r="Q163" i="1"/>
  <c r="R163" i="1" s="1"/>
  <c r="S163" i="1"/>
  <c r="T163" i="1"/>
  <c r="U163" i="1"/>
  <c r="Q164" i="1"/>
  <c r="R164" i="1" s="1"/>
  <c r="S164" i="1"/>
  <c r="T164" i="1"/>
  <c r="U164" i="1"/>
  <c r="Q165" i="1"/>
  <c r="R165" i="1" s="1"/>
  <c r="S165" i="1"/>
  <c r="T165" i="1"/>
  <c r="U165" i="1"/>
  <c r="Q166" i="1"/>
  <c r="R166" i="1" s="1"/>
  <c r="S166" i="1"/>
  <c r="T166" i="1"/>
  <c r="U166" i="1"/>
  <c r="Q167" i="1"/>
  <c r="R167" i="1" s="1"/>
  <c r="S167" i="1"/>
  <c r="T167" i="1"/>
  <c r="U167" i="1"/>
  <c r="Q168" i="1"/>
  <c r="R168" i="1" s="1"/>
  <c r="S168" i="1"/>
  <c r="T168" i="1"/>
  <c r="U168" i="1"/>
  <c r="Q169" i="1"/>
  <c r="R169" i="1" s="1"/>
  <c r="S169" i="1"/>
  <c r="T169" i="1"/>
  <c r="U169" i="1"/>
  <c r="Q170" i="1"/>
  <c r="R170" i="1" s="1"/>
  <c r="S170" i="1"/>
  <c r="T170" i="1"/>
  <c r="U170" i="1"/>
  <c r="Q171" i="1"/>
  <c r="R171" i="1" s="1"/>
  <c r="S171" i="1"/>
  <c r="T171" i="1"/>
  <c r="U171" i="1"/>
  <c r="Q172" i="1"/>
  <c r="R172" i="1" s="1"/>
  <c r="S172" i="1"/>
  <c r="T172" i="1"/>
  <c r="U172" i="1"/>
  <c r="Q173" i="1"/>
  <c r="R173" i="1" s="1"/>
  <c r="S173" i="1"/>
  <c r="T173" i="1"/>
  <c r="U173" i="1"/>
  <c r="Q174" i="1"/>
  <c r="R174" i="1" s="1"/>
  <c r="S174" i="1"/>
  <c r="T174" i="1"/>
  <c r="U174" i="1"/>
  <c r="Q175" i="1"/>
  <c r="R175" i="1" s="1"/>
  <c r="S175" i="1"/>
  <c r="T175" i="1"/>
  <c r="U175" i="1"/>
  <c r="Q176" i="1"/>
  <c r="R176" i="1" s="1"/>
  <c r="S176" i="1"/>
  <c r="T176" i="1"/>
  <c r="U176" i="1"/>
  <c r="Q177" i="1"/>
  <c r="R177" i="1" s="1"/>
  <c r="S177" i="1"/>
  <c r="T177" i="1"/>
  <c r="U177" i="1"/>
  <c r="Q178" i="1"/>
  <c r="R178" i="1" s="1"/>
  <c r="S178" i="1"/>
  <c r="T178" i="1"/>
  <c r="U178" i="1"/>
  <c r="Q179" i="1"/>
  <c r="R179" i="1" s="1"/>
  <c r="S179" i="1"/>
  <c r="T179" i="1"/>
  <c r="U179" i="1"/>
  <c r="Q180" i="1"/>
  <c r="R180" i="1" s="1"/>
  <c r="S180" i="1"/>
  <c r="T180" i="1"/>
  <c r="U180" i="1"/>
  <c r="Q181" i="1"/>
  <c r="R181" i="1" s="1"/>
  <c r="S181" i="1"/>
  <c r="T181" i="1"/>
  <c r="U181" i="1"/>
  <c r="Q182" i="1"/>
  <c r="R182" i="1" s="1"/>
  <c r="S182" i="1"/>
  <c r="T182" i="1"/>
  <c r="U182" i="1"/>
  <c r="Q183" i="1"/>
  <c r="R183" i="1" s="1"/>
  <c r="S183" i="1"/>
  <c r="T183" i="1"/>
  <c r="U183" i="1"/>
  <c r="Q184" i="1"/>
  <c r="R184" i="1" s="1"/>
  <c r="S184" i="1"/>
  <c r="T184" i="1"/>
  <c r="U184" i="1"/>
  <c r="Q185" i="1"/>
  <c r="R185" i="1" s="1"/>
  <c r="S185" i="1"/>
  <c r="T185" i="1"/>
  <c r="U185" i="1"/>
  <c r="Q186" i="1"/>
  <c r="R186" i="1" s="1"/>
  <c r="S186" i="1"/>
  <c r="T186" i="1"/>
  <c r="U186" i="1"/>
  <c r="Q187" i="1"/>
  <c r="R187" i="1" s="1"/>
  <c r="S187" i="1"/>
  <c r="T187" i="1"/>
  <c r="U187" i="1"/>
  <c r="Q188" i="1"/>
  <c r="R188" i="1" s="1"/>
  <c r="S188" i="1"/>
  <c r="T188" i="1"/>
  <c r="U188" i="1"/>
  <c r="Q189" i="1"/>
  <c r="R189" i="1" s="1"/>
  <c r="S189" i="1"/>
  <c r="T189" i="1"/>
  <c r="U189" i="1"/>
  <c r="Q190" i="1"/>
  <c r="R190" i="1" s="1"/>
  <c r="S190" i="1"/>
  <c r="T190" i="1"/>
  <c r="U190" i="1"/>
  <c r="Q191" i="1"/>
  <c r="R191" i="1" s="1"/>
  <c r="S191" i="1"/>
  <c r="T191" i="1"/>
  <c r="U191" i="1"/>
  <c r="Q192" i="1"/>
  <c r="R192" i="1" s="1"/>
  <c r="S192" i="1"/>
  <c r="T192" i="1"/>
  <c r="U192" i="1"/>
  <c r="Q193" i="1"/>
  <c r="R193" i="1" s="1"/>
  <c r="S193" i="1"/>
  <c r="T193" i="1"/>
  <c r="U193" i="1"/>
  <c r="Q194" i="1"/>
  <c r="R194" i="1" s="1"/>
  <c r="S194" i="1"/>
  <c r="T194" i="1"/>
  <c r="U194" i="1"/>
  <c r="Q195" i="1"/>
  <c r="R195" i="1" s="1"/>
  <c r="S195" i="1"/>
  <c r="T195" i="1"/>
  <c r="U195" i="1"/>
  <c r="Q196" i="1"/>
  <c r="R196" i="1" s="1"/>
  <c r="S196" i="1"/>
  <c r="T196" i="1"/>
  <c r="U196" i="1"/>
  <c r="Q197" i="1"/>
  <c r="R197" i="1" s="1"/>
  <c r="S197" i="1"/>
  <c r="T197" i="1"/>
  <c r="U197" i="1"/>
  <c r="Q198" i="1"/>
  <c r="R198" i="1" s="1"/>
  <c r="S198" i="1"/>
  <c r="T198" i="1"/>
  <c r="U198" i="1"/>
  <c r="Q199" i="1"/>
  <c r="R199" i="1" s="1"/>
  <c r="S199" i="1"/>
  <c r="T199" i="1"/>
  <c r="U199" i="1"/>
  <c r="Q200" i="1"/>
  <c r="R200" i="1" s="1"/>
  <c r="S200" i="1"/>
  <c r="T200" i="1"/>
  <c r="U200" i="1"/>
  <c r="Q201" i="1"/>
  <c r="R201" i="1" s="1"/>
  <c r="S201" i="1"/>
  <c r="T201" i="1"/>
  <c r="U201" i="1"/>
  <c r="Q202" i="1"/>
  <c r="R202" i="1" s="1"/>
  <c r="S202" i="1"/>
  <c r="T202" i="1"/>
  <c r="U202" i="1"/>
  <c r="Q203" i="1"/>
  <c r="R203" i="1" s="1"/>
  <c r="S203" i="1"/>
  <c r="T203" i="1"/>
  <c r="U203" i="1"/>
  <c r="Q204" i="1"/>
  <c r="R204" i="1" s="1"/>
  <c r="S204" i="1"/>
  <c r="T204" i="1"/>
  <c r="U204" i="1"/>
  <c r="Q205" i="1"/>
  <c r="R205" i="1" s="1"/>
  <c r="S205" i="1"/>
  <c r="T205" i="1"/>
  <c r="U205" i="1"/>
  <c r="Q206" i="1"/>
  <c r="R206" i="1" s="1"/>
  <c r="S206" i="1"/>
  <c r="T206" i="1"/>
  <c r="U206" i="1"/>
  <c r="Q207" i="1"/>
  <c r="R207" i="1" s="1"/>
  <c r="S207" i="1"/>
  <c r="T207" i="1"/>
  <c r="U207" i="1"/>
  <c r="Q208" i="1"/>
  <c r="R208" i="1" s="1"/>
  <c r="S208" i="1"/>
  <c r="T208" i="1"/>
  <c r="U208" i="1"/>
  <c r="Q209" i="1"/>
  <c r="R209" i="1" s="1"/>
  <c r="S209" i="1"/>
  <c r="T209" i="1"/>
  <c r="U209" i="1"/>
  <c r="Q210" i="1"/>
  <c r="R210" i="1" s="1"/>
  <c r="S210" i="1"/>
  <c r="T210" i="1"/>
  <c r="U210" i="1"/>
  <c r="Q211" i="1"/>
  <c r="R211" i="1" s="1"/>
  <c r="S211" i="1"/>
  <c r="T211" i="1"/>
  <c r="U211" i="1"/>
  <c r="Q212" i="1"/>
  <c r="R212" i="1" s="1"/>
  <c r="S212" i="1"/>
  <c r="T212" i="1"/>
  <c r="U212" i="1"/>
  <c r="Q213" i="1"/>
  <c r="R213" i="1" s="1"/>
  <c r="S213" i="1"/>
  <c r="T213" i="1"/>
  <c r="U213" i="1"/>
  <c r="Q214" i="1"/>
  <c r="R214" i="1" s="1"/>
  <c r="S214" i="1"/>
  <c r="T214" i="1"/>
  <c r="U214" i="1"/>
  <c r="Q215" i="1"/>
  <c r="R215" i="1" s="1"/>
  <c r="S215" i="1"/>
  <c r="T215" i="1"/>
  <c r="U215" i="1"/>
  <c r="Q216" i="1"/>
  <c r="R216" i="1" s="1"/>
  <c r="S216" i="1"/>
  <c r="T216" i="1"/>
  <c r="U216" i="1"/>
  <c r="Q217" i="1"/>
  <c r="R217" i="1" s="1"/>
  <c r="S217" i="1"/>
  <c r="T217" i="1"/>
  <c r="U217" i="1"/>
  <c r="Q218" i="1"/>
  <c r="R218" i="1" s="1"/>
  <c r="S218" i="1"/>
  <c r="T218" i="1"/>
  <c r="U218" i="1"/>
  <c r="Q219" i="1"/>
  <c r="R219" i="1" s="1"/>
  <c r="S219" i="1"/>
  <c r="T219" i="1"/>
  <c r="U219" i="1"/>
  <c r="Q220" i="1"/>
  <c r="R220" i="1" s="1"/>
  <c r="S220" i="1"/>
  <c r="T220" i="1"/>
  <c r="U220" i="1"/>
  <c r="Q221" i="1"/>
  <c r="R221" i="1" s="1"/>
  <c r="S221" i="1"/>
  <c r="T221" i="1"/>
  <c r="U221" i="1"/>
  <c r="Q222" i="1"/>
  <c r="W222" i="1" s="1"/>
  <c r="S222" i="1"/>
  <c r="T222" i="1"/>
  <c r="U222" i="1"/>
  <c r="Q223" i="1"/>
  <c r="R223" i="1" s="1"/>
  <c r="S223" i="1"/>
  <c r="T223" i="1"/>
  <c r="U223" i="1"/>
  <c r="Q224" i="1"/>
  <c r="W224" i="1" s="1"/>
  <c r="S224" i="1"/>
  <c r="T224" i="1"/>
  <c r="U224" i="1"/>
  <c r="Q225" i="1"/>
  <c r="R225" i="1" s="1"/>
  <c r="S225" i="1"/>
  <c r="T225" i="1"/>
  <c r="U225" i="1"/>
  <c r="Q226" i="1"/>
  <c r="R226" i="1" s="1"/>
  <c r="S226" i="1"/>
  <c r="T226" i="1"/>
  <c r="U226" i="1"/>
  <c r="Q227" i="1"/>
  <c r="R227" i="1" s="1"/>
  <c r="S227" i="1"/>
  <c r="T227" i="1"/>
  <c r="U227" i="1"/>
  <c r="Q228" i="1"/>
  <c r="R228" i="1" s="1"/>
  <c r="S228" i="1"/>
  <c r="T228" i="1"/>
  <c r="U228" i="1"/>
  <c r="Q229" i="1"/>
  <c r="W229" i="1" s="1"/>
  <c r="S229" i="1"/>
  <c r="T229" i="1"/>
  <c r="U229" i="1"/>
  <c r="Q230" i="1"/>
  <c r="R230" i="1" s="1"/>
  <c r="S230" i="1"/>
  <c r="T230" i="1"/>
  <c r="U230" i="1"/>
  <c r="Q231" i="1"/>
  <c r="R231" i="1" s="1"/>
  <c r="S231" i="1"/>
  <c r="T231" i="1"/>
  <c r="U231" i="1"/>
  <c r="Q232" i="1"/>
  <c r="R232" i="1" s="1"/>
  <c r="S232" i="1"/>
  <c r="T232" i="1"/>
  <c r="U232" i="1"/>
  <c r="S233" i="1"/>
  <c r="T233" i="1"/>
  <c r="U233" i="1"/>
  <c r="S234" i="1"/>
  <c r="T234" i="1"/>
  <c r="U234" i="1"/>
  <c r="Q235" i="1"/>
  <c r="R235" i="1" s="1"/>
  <c r="S235" i="1"/>
  <c r="T235" i="1"/>
  <c r="U235" i="1"/>
  <c r="Q236" i="1"/>
  <c r="R236" i="1" s="1"/>
  <c r="S236" i="1"/>
  <c r="T236" i="1"/>
  <c r="U236" i="1"/>
  <c r="Q237" i="1"/>
  <c r="R237" i="1" s="1"/>
  <c r="S237" i="1"/>
  <c r="T237" i="1"/>
  <c r="U237" i="1"/>
  <c r="S238" i="1"/>
  <c r="T238" i="1"/>
  <c r="U238" i="1"/>
  <c r="S239" i="1"/>
  <c r="T239" i="1"/>
  <c r="U239" i="1"/>
  <c r="S240" i="1"/>
  <c r="T240" i="1"/>
  <c r="U240" i="1"/>
  <c r="Q241" i="1"/>
  <c r="W241" i="1" s="1"/>
  <c r="S241" i="1"/>
  <c r="T241" i="1"/>
  <c r="U241" i="1"/>
  <c r="Q242" i="1"/>
  <c r="R242" i="1" s="1"/>
  <c r="S242" i="1"/>
  <c r="T242" i="1"/>
  <c r="U242" i="1"/>
  <c r="Q243" i="1"/>
  <c r="R243" i="1" s="1"/>
  <c r="S243" i="1"/>
  <c r="T243" i="1"/>
  <c r="U243" i="1"/>
  <c r="Q244" i="1"/>
  <c r="R244" i="1" s="1"/>
  <c r="S244" i="1"/>
  <c r="T244" i="1"/>
  <c r="U244" i="1"/>
  <c r="Q245" i="1"/>
  <c r="R245" i="1" s="1"/>
  <c r="S245" i="1"/>
  <c r="T245" i="1"/>
  <c r="U245" i="1"/>
  <c r="Q246" i="1"/>
  <c r="R246" i="1" s="1"/>
  <c r="S246" i="1"/>
  <c r="T246" i="1"/>
  <c r="U246" i="1"/>
  <c r="Q247" i="1"/>
  <c r="R247" i="1" s="1"/>
  <c r="S247" i="1"/>
  <c r="T247" i="1"/>
  <c r="U247" i="1"/>
  <c r="Q248" i="1"/>
  <c r="R248" i="1" s="1"/>
  <c r="S248" i="1"/>
  <c r="T248" i="1"/>
  <c r="U248" i="1"/>
  <c r="Q249" i="1"/>
  <c r="R249" i="1" s="1"/>
  <c r="S249" i="1"/>
  <c r="T249" i="1"/>
  <c r="U249" i="1"/>
  <c r="Q250" i="1"/>
  <c r="R250" i="1" s="1"/>
  <c r="S250" i="1"/>
  <c r="T250" i="1"/>
  <c r="U250" i="1"/>
  <c r="Q251" i="1"/>
  <c r="R251" i="1" s="1"/>
  <c r="S251" i="1"/>
  <c r="T251" i="1"/>
  <c r="U251" i="1"/>
  <c r="Q252" i="1"/>
  <c r="R252" i="1" s="1"/>
  <c r="S252" i="1"/>
  <c r="T252" i="1"/>
  <c r="U252" i="1"/>
  <c r="Q253" i="1"/>
  <c r="R253" i="1" s="1"/>
  <c r="S253" i="1"/>
  <c r="T253" i="1"/>
  <c r="U253" i="1"/>
  <c r="Q254" i="1"/>
  <c r="R254" i="1" s="1"/>
  <c r="S254" i="1"/>
  <c r="T254" i="1"/>
  <c r="U254" i="1"/>
  <c r="Q255" i="1"/>
  <c r="R255" i="1" s="1"/>
  <c r="S255" i="1"/>
  <c r="T255" i="1"/>
  <c r="U255" i="1"/>
  <c r="Q256" i="1"/>
  <c r="R256" i="1" s="1"/>
  <c r="S256" i="1"/>
  <c r="T256" i="1"/>
  <c r="U256" i="1"/>
  <c r="Q257" i="1"/>
  <c r="R257" i="1" s="1"/>
  <c r="S257" i="1"/>
  <c r="T257" i="1"/>
  <c r="U257" i="1"/>
  <c r="Q258" i="1"/>
  <c r="R258" i="1" s="1"/>
  <c r="S258" i="1"/>
  <c r="T258" i="1"/>
  <c r="U258" i="1"/>
  <c r="Q259" i="1"/>
  <c r="R259" i="1" s="1"/>
  <c r="S259" i="1"/>
  <c r="T259" i="1"/>
  <c r="U259" i="1"/>
  <c r="Q260" i="1"/>
  <c r="R260" i="1" s="1"/>
  <c r="S260" i="1"/>
  <c r="T260" i="1"/>
  <c r="U260" i="1"/>
  <c r="Q261" i="1"/>
  <c r="R261" i="1" s="1"/>
  <c r="S261" i="1"/>
  <c r="T261" i="1"/>
  <c r="U261" i="1"/>
  <c r="Q262" i="1"/>
  <c r="R262" i="1" s="1"/>
  <c r="S262" i="1"/>
  <c r="T262" i="1"/>
  <c r="U262" i="1"/>
  <c r="Q263" i="1"/>
  <c r="R263" i="1" s="1"/>
  <c r="S263" i="1"/>
  <c r="T263" i="1"/>
  <c r="U263" i="1"/>
  <c r="Q264" i="1"/>
  <c r="R264" i="1" s="1"/>
  <c r="S264" i="1"/>
  <c r="T264" i="1"/>
  <c r="U264" i="1"/>
  <c r="Q265" i="1"/>
  <c r="R265" i="1" s="1"/>
  <c r="S265" i="1"/>
  <c r="T265" i="1"/>
  <c r="U265" i="1"/>
  <c r="Q266" i="1"/>
  <c r="R266" i="1" s="1"/>
  <c r="S266" i="1"/>
  <c r="T266" i="1"/>
  <c r="U266" i="1"/>
  <c r="S267" i="1"/>
  <c r="T267" i="1"/>
  <c r="U267" i="1"/>
  <c r="Q268" i="1"/>
  <c r="R268" i="1" s="1"/>
  <c r="S268" i="1"/>
  <c r="T268" i="1"/>
  <c r="U268" i="1"/>
  <c r="Q269" i="1"/>
  <c r="R269" i="1" s="1"/>
  <c r="S269" i="1"/>
  <c r="T269" i="1"/>
  <c r="U269" i="1"/>
  <c r="Q270" i="1"/>
  <c r="R270" i="1" s="1"/>
  <c r="S270" i="1"/>
  <c r="T270" i="1"/>
  <c r="U270" i="1"/>
  <c r="Q271" i="1"/>
  <c r="R271" i="1" s="1"/>
  <c r="S271" i="1"/>
  <c r="T271" i="1"/>
  <c r="U271" i="1"/>
  <c r="Q272" i="1"/>
  <c r="R272" i="1" s="1"/>
  <c r="S272" i="1"/>
  <c r="T272" i="1"/>
  <c r="U272" i="1"/>
  <c r="Q273" i="1"/>
  <c r="R273" i="1" s="1"/>
  <c r="S273" i="1"/>
  <c r="T273" i="1"/>
  <c r="U273" i="1"/>
  <c r="Q274" i="1"/>
  <c r="R274" i="1" s="1"/>
  <c r="S274" i="1"/>
  <c r="T274" i="1"/>
  <c r="U274" i="1"/>
  <c r="Q275" i="1"/>
  <c r="R275" i="1" s="1"/>
  <c r="S275" i="1"/>
  <c r="T275" i="1"/>
  <c r="U275" i="1"/>
  <c r="Q276" i="1"/>
  <c r="R276" i="1" s="1"/>
  <c r="S276" i="1"/>
  <c r="T276" i="1"/>
  <c r="U276" i="1"/>
  <c r="Q277" i="1"/>
  <c r="R277" i="1" s="1"/>
  <c r="S277" i="1"/>
  <c r="T277" i="1"/>
  <c r="U277" i="1"/>
  <c r="Q278" i="1"/>
  <c r="R278" i="1" s="1"/>
  <c r="S278" i="1"/>
  <c r="T278" i="1"/>
  <c r="U278" i="1"/>
  <c r="Q279" i="1"/>
  <c r="R279" i="1" s="1"/>
  <c r="S279" i="1"/>
  <c r="T279" i="1"/>
  <c r="U279" i="1"/>
  <c r="Q280" i="1"/>
  <c r="R280" i="1" s="1"/>
  <c r="S280" i="1"/>
  <c r="T280" i="1"/>
  <c r="U280" i="1"/>
  <c r="Q281" i="1"/>
  <c r="R281" i="1" s="1"/>
  <c r="S281" i="1"/>
  <c r="T281" i="1"/>
  <c r="U281" i="1"/>
  <c r="Q282" i="1"/>
  <c r="R282" i="1" s="1"/>
  <c r="S282" i="1"/>
  <c r="T282" i="1"/>
  <c r="U282" i="1"/>
  <c r="Q283" i="1"/>
  <c r="R283" i="1" s="1"/>
  <c r="S283" i="1"/>
  <c r="T283" i="1"/>
  <c r="U283" i="1"/>
  <c r="Q284" i="1"/>
  <c r="R284" i="1" s="1"/>
  <c r="S284" i="1"/>
  <c r="T284" i="1"/>
  <c r="U284" i="1"/>
  <c r="Q285" i="1"/>
  <c r="R285" i="1" s="1"/>
  <c r="S285" i="1"/>
  <c r="T285" i="1"/>
  <c r="U285" i="1"/>
  <c r="Q286" i="1"/>
  <c r="R286" i="1" s="1"/>
  <c r="S286" i="1"/>
  <c r="T286" i="1"/>
  <c r="U286" i="1"/>
  <c r="Q287" i="1"/>
  <c r="R287" i="1" s="1"/>
  <c r="S287" i="1"/>
  <c r="T287" i="1"/>
  <c r="U287" i="1"/>
  <c r="Q288" i="1"/>
  <c r="R288" i="1" s="1"/>
  <c r="S288" i="1"/>
  <c r="T288" i="1"/>
  <c r="U288" i="1"/>
  <c r="Q289" i="1"/>
  <c r="R289" i="1" s="1"/>
  <c r="S289" i="1"/>
  <c r="T289" i="1"/>
  <c r="U289" i="1"/>
  <c r="Q290" i="1"/>
  <c r="R290" i="1" s="1"/>
  <c r="S290" i="1"/>
  <c r="T290" i="1"/>
  <c r="U290" i="1"/>
  <c r="Q291" i="1"/>
  <c r="R291" i="1" s="1"/>
  <c r="S291" i="1"/>
  <c r="T291" i="1"/>
  <c r="U291" i="1"/>
  <c r="Q292" i="1"/>
  <c r="R292" i="1" s="1"/>
  <c r="S292" i="1"/>
  <c r="T292" i="1"/>
  <c r="U292" i="1"/>
  <c r="Q293" i="1"/>
  <c r="R293" i="1" s="1"/>
  <c r="S293" i="1"/>
  <c r="T293" i="1"/>
  <c r="U293" i="1"/>
  <c r="Q294" i="1"/>
  <c r="R294" i="1" s="1"/>
  <c r="S294" i="1"/>
  <c r="T294" i="1"/>
  <c r="U294" i="1"/>
  <c r="Q295" i="1"/>
  <c r="R295" i="1" s="1"/>
  <c r="S295" i="1"/>
  <c r="T295" i="1"/>
  <c r="U295" i="1"/>
  <c r="Q296" i="1"/>
  <c r="R296" i="1" s="1"/>
  <c r="S296" i="1"/>
  <c r="T296" i="1"/>
  <c r="U296" i="1"/>
  <c r="Q297" i="1"/>
  <c r="R297" i="1" s="1"/>
  <c r="S297" i="1"/>
  <c r="T297" i="1"/>
  <c r="U297" i="1"/>
  <c r="Q298" i="1"/>
  <c r="R298" i="1" s="1"/>
  <c r="S298" i="1"/>
  <c r="T298" i="1"/>
  <c r="U298" i="1"/>
  <c r="Q299" i="1"/>
  <c r="R299" i="1" s="1"/>
  <c r="S299" i="1"/>
  <c r="T299" i="1"/>
  <c r="U299" i="1"/>
  <c r="Q300" i="1"/>
  <c r="R300" i="1" s="1"/>
  <c r="S300" i="1"/>
  <c r="T300" i="1"/>
  <c r="U300" i="1"/>
  <c r="Q301" i="1"/>
  <c r="R301" i="1" s="1"/>
  <c r="S301" i="1"/>
  <c r="T301" i="1"/>
  <c r="U301" i="1"/>
  <c r="Q302" i="1"/>
  <c r="R302" i="1" s="1"/>
  <c r="S302" i="1"/>
  <c r="T302" i="1"/>
  <c r="U302" i="1"/>
  <c r="Q303" i="1"/>
  <c r="R303" i="1" s="1"/>
  <c r="S303" i="1"/>
  <c r="T303" i="1"/>
  <c r="U303" i="1"/>
  <c r="Q304" i="1"/>
  <c r="R304" i="1" s="1"/>
  <c r="S304" i="1"/>
  <c r="T304" i="1"/>
  <c r="U304" i="1"/>
  <c r="Q305" i="1"/>
  <c r="R305" i="1" s="1"/>
  <c r="S305" i="1"/>
  <c r="T305" i="1"/>
  <c r="U305" i="1"/>
  <c r="Q306" i="1"/>
  <c r="R306" i="1" s="1"/>
  <c r="S306" i="1"/>
  <c r="T306" i="1"/>
  <c r="U306" i="1"/>
  <c r="Q307" i="1"/>
  <c r="R307" i="1" s="1"/>
  <c r="S307" i="1"/>
  <c r="T307" i="1"/>
  <c r="U307" i="1"/>
  <c r="Q308" i="1"/>
  <c r="R308" i="1" s="1"/>
  <c r="S308" i="1"/>
  <c r="T308" i="1"/>
  <c r="U308" i="1"/>
  <c r="Q309" i="1"/>
  <c r="R309" i="1" s="1"/>
  <c r="S309" i="1"/>
  <c r="T309" i="1"/>
  <c r="U309" i="1"/>
  <c r="Q310" i="1"/>
  <c r="R310" i="1" s="1"/>
  <c r="S310" i="1"/>
  <c r="T310" i="1"/>
  <c r="U310" i="1"/>
  <c r="Q311" i="1"/>
  <c r="R311" i="1" s="1"/>
  <c r="S311" i="1"/>
  <c r="T311" i="1"/>
  <c r="U311" i="1"/>
  <c r="Q312" i="1"/>
  <c r="R312" i="1" s="1"/>
  <c r="S312" i="1"/>
  <c r="T312" i="1"/>
  <c r="U312" i="1"/>
  <c r="Q313" i="1"/>
  <c r="R313" i="1" s="1"/>
  <c r="S313" i="1"/>
  <c r="T313" i="1"/>
  <c r="U313" i="1"/>
  <c r="Q314" i="1"/>
  <c r="R314" i="1" s="1"/>
  <c r="S314" i="1"/>
  <c r="T314" i="1"/>
  <c r="U314" i="1"/>
  <c r="Q315" i="1"/>
  <c r="R315" i="1" s="1"/>
  <c r="S315" i="1"/>
  <c r="T315" i="1"/>
  <c r="U315" i="1"/>
  <c r="Q316" i="1"/>
  <c r="R316" i="1" s="1"/>
  <c r="S316" i="1"/>
  <c r="T316" i="1"/>
  <c r="U316" i="1"/>
  <c r="Q317" i="1"/>
  <c r="R317" i="1" s="1"/>
  <c r="S317" i="1"/>
  <c r="T317" i="1"/>
  <c r="U317" i="1"/>
  <c r="Q318" i="1"/>
  <c r="R318" i="1" s="1"/>
  <c r="S318" i="1"/>
  <c r="T318" i="1"/>
  <c r="U318" i="1"/>
  <c r="Q319" i="1"/>
  <c r="R319" i="1" s="1"/>
  <c r="S319" i="1"/>
  <c r="T319" i="1"/>
  <c r="U319" i="1"/>
  <c r="Q320" i="1"/>
  <c r="R320" i="1" s="1"/>
  <c r="S320" i="1"/>
  <c r="T320" i="1"/>
  <c r="U320" i="1"/>
  <c r="Q321" i="1"/>
  <c r="R321" i="1" s="1"/>
  <c r="S321" i="1"/>
  <c r="T321" i="1"/>
  <c r="U321" i="1"/>
  <c r="Q322" i="1"/>
  <c r="R322" i="1" s="1"/>
  <c r="S322" i="1"/>
  <c r="T322" i="1"/>
  <c r="U322" i="1"/>
  <c r="Q323" i="1"/>
  <c r="R323" i="1" s="1"/>
  <c r="S323" i="1"/>
  <c r="T323" i="1"/>
  <c r="U323" i="1"/>
  <c r="Q324" i="1"/>
  <c r="R324" i="1" s="1"/>
  <c r="S324" i="1"/>
  <c r="T324" i="1"/>
  <c r="U324" i="1"/>
  <c r="Q325" i="1"/>
  <c r="R325" i="1" s="1"/>
  <c r="S325" i="1"/>
  <c r="T325" i="1"/>
  <c r="U325" i="1"/>
  <c r="Q326" i="1"/>
  <c r="R326" i="1" s="1"/>
  <c r="S326" i="1"/>
  <c r="T326" i="1"/>
  <c r="U326" i="1"/>
  <c r="Q327" i="1"/>
  <c r="R327" i="1" s="1"/>
  <c r="S327" i="1"/>
  <c r="T327" i="1"/>
  <c r="U327" i="1"/>
  <c r="Q328" i="1"/>
  <c r="R328" i="1" s="1"/>
  <c r="S328" i="1"/>
  <c r="T328" i="1"/>
  <c r="U328" i="1"/>
  <c r="Q329" i="1"/>
  <c r="R329" i="1" s="1"/>
  <c r="S329" i="1"/>
  <c r="T329" i="1"/>
  <c r="U329" i="1"/>
  <c r="Q330" i="1"/>
  <c r="R330" i="1" s="1"/>
  <c r="S330" i="1"/>
  <c r="T330" i="1"/>
  <c r="U330" i="1"/>
  <c r="Q331" i="1"/>
  <c r="R331" i="1" s="1"/>
  <c r="S331" i="1"/>
  <c r="T331" i="1"/>
  <c r="U331" i="1"/>
  <c r="P216" i="1"/>
  <c r="Y216" i="1"/>
  <c r="P217" i="1"/>
  <c r="Y217" i="1"/>
  <c r="P218" i="1"/>
  <c r="Y218" i="1"/>
  <c r="P219" i="1"/>
  <c r="Y219" i="1"/>
  <c r="P220" i="1"/>
  <c r="Y220" i="1"/>
  <c r="P221" i="1"/>
  <c r="Y221" i="1"/>
  <c r="P222" i="1"/>
  <c r="Y222" i="1"/>
  <c r="P223" i="1"/>
  <c r="Y223" i="1"/>
  <c r="P224" i="1"/>
  <c r="Y224" i="1"/>
  <c r="P225" i="1"/>
  <c r="Y225" i="1"/>
  <c r="P226" i="1"/>
  <c r="Y226" i="1"/>
  <c r="P227" i="1"/>
  <c r="Y227" i="1"/>
  <c r="P228" i="1"/>
  <c r="Y228" i="1"/>
  <c r="P229" i="1"/>
  <c r="Y229" i="1"/>
  <c r="P230" i="1"/>
  <c r="Y230" i="1"/>
  <c r="P231" i="1"/>
  <c r="Y231" i="1"/>
  <c r="P232" i="1"/>
  <c r="Y232" i="1"/>
  <c r="P233" i="1"/>
  <c r="Q233" i="1" s="1"/>
  <c r="R233" i="1" s="1"/>
  <c r="Y233" i="1"/>
  <c r="P234" i="1"/>
  <c r="Q234" i="1" s="1"/>
  <c r="R234" i="1" s="1"/>
  <c r="Y234" i="1"/>
  <c r="P235" i="1"/>
  <c r="Y235" i="1"/>
  <c r="P236" i="1"/>
  <c r="Y236" i="1"/>
  <c r="P237" i="1"/>
  <c r="Y237" i="1"/>
  <c r="P238" i="1"/>
  <c r="Q238" i="1" s="1"/>
  <c r="R238" i="1" s="1"/>
  <c r="Y238" i="1"/>
  <c r="P239" i="1"/>
  <c r="Q239" i="1" s="1"/>
  <c r="R239" i="1" s="1"/>
  <c r="Y239" i="1"/>
  <c r="P240" i="1"/>
  <c r="Q240" i="1" s="1"/>
  <c r="R240" i="1" s="1"/>
  <c r="Y240" i="1"/>
  <c r="P241" i="1"/>
  <c r="Y241" i="1"/>
  <c r="P242" i="1"/>
  <c r="Y242" i="1"/>
  <c r="P243" i="1"/>
  <c r="Y243" i="1"/>
  <c r="P244" i="1"/>
  <c r="W244" i="1"/>
  <c r="Y244" i="1"/>
  <c r="P245" i="1"/>
  <c r="Y245" i="1"/>
  <c r="P246" i="1"/>
  <c r="Y246" i="1"/>
  <c r="P251" i="1"/>
  <c r="Y251" i="1"/>
  <c r="P250" i="1"/>
  <c r="Y250" i="1"/>
  <c r="I51" i="16"/>
  <c r="I52" i="16"/>
  <c r="I53" i="16"/>
  <c r="J51" i="16"/>
  <c r="J52" i="16"/>
  <c r="J53" i="16"/>
  <c r="J50" i="16"/>
  <c r="J49" i="16"/>
  <c r="J48" i="16"/>
  <c r="J47" i="16"/>
  <c r="J46" i="16"/>
  <c r="J45" i="16"/>
  <c r="J44" i="16"/>
  <c r="I50" i="16"/>
  <c r="I49" i="16"/>
  <c r="I48" i="16"/>
  <c r="I47" i="16"/>
  <c r="I46" i="16"/>
  <c r="I45" i="16"/>
  <c r="I44" i="16"/>
  <c r="I39" i="16"/>
  <c r="I40" i="16"/>
  <c r="I41" i="16"/>
  <c r="I42" i="16"/>
  <c r="I43" i="16"/>
  <c r="J39" i="16"/>
  <c r="J40" i="16"/>
  <c r="J41" i="16"/>
  <c r="J42" i="16"/>
  <c r="J43" i="16"/>
  <c r="P267" i="1"/>
  <c r="Q267" i="1" s="1"/>
  <c r="R267" i="1" s="1"/>
  <c r="I38" i="16"/>
  <c r="J38" i="16"/>
  <c r="U59" i="5"/>
  <c r="T59" i="5"/>
  <c r="S59" i="5"/>
  <c r="Q59" i="5"/>
  <c r="P59" i="5"/>
  <c r="I32" i="16"/>
  <c r="I33" i="16"/>
  <c r="I34" i="16"/>
  <c r="I35" i="16"/>
  <c r="I36" i="16"/>
  <c r="I37" i="16"/>
  <c r="J32" i="16"/>
  <c r="J33" i="16"/>
  <c r="J34" i="16"/>
  <c r="J35" i="16"/>
  <c r="J36" i="16"/>
  <c r="J37" i="16"/>
  <c r="I31" i="16"/>
  <c r="J31" i="16"/>
  <c r="I30" i="16"/>
  <c r="J30" i="16"/>
  <c r="P273" i="1"/>
  <c r="Y273" i="1"/>
  <c r="J126" i="3"/>
  <c r="T2" i="1"/>
  <c r="U2" i="1"/>
  <c r="S2" i="1"/>
  <c r="Y268" i="1"/>
  <c r="P268" i="1"/>
  <c r="I22" i="16"/>
  <c r="I23" i="16"/>
  <c r="I24" i="16"/>
  <c r="I25" i="16"/>
  <c r="I26" i="16"/>
  <c r="I27" i="16"/>
  <c r="I28" i="16"/>
  <c r="I29" i="16"/>
  <c r="J22" i="16"/>
  <c r="J23" i="16"/>
  <c r="J24" i="16"/>
  <c r="J25" i="16"/>
  <c r="J26" i="16"/>
  <c r="J27" i="16"/>
  <c r="J28" i="16"/>
  <c r="J29" i="16"/>
  <c r="P148" i="1"/>
  <c r="Y148" i="1"/>
  <c r="W242" i="1" l="1"/>
  <c r="R155" i="1"/>
  <c r="W155" i="1"/>
  <c r="W218" i="1"/>
  <c r="W228" i="1"/>
  <c r="W220" i="1"/>
  <c r="W216" i="1"/>
  <c r="W226" i="1"/>
  <c r="W221" i="1"/>
  <c r="W230" i="1"/>
  <c r="W232" i="1"/>
  <c r="W243" i="1"/>
  <c r="W245" i="1"/>
  <c r="W246" i="1"/>
  <c r="W217" i="1"/>
  <c r="W225" i="1"/>
  <c r="W219" i="1"/>
  <c r="W223" i="1"/>
  <c r="R224" i="1"/>
  <c r="R241" i="1"/>
  <c r="R229" i="1"/>
  <c r="R222" i="1"/>
  <c r="W227" i="1"/>
  <c r="W231" i="1"/>
  <c r="W237" i="1"/>
  <c r="W235" i="1"/>
  <c r="W236" i="1"/>
  <c r="W240" i="1"/>
  <c r="W239" i="1"/>
  <c r="W238" i="1"/>
  <c r="W234" i="1"/>
  <c r="W233" i="1"/>
  <c r="W251" i="1"/>
  <c r="W250" i="1"/>
  <c r="R59" i="5"/>
  <c r="W273" i="1"/>
  <c r="W268" i="1"/>
  <c r="W148" i="1"/>
  <c r="P294" i="1"/>
  <c r="Y294" i="1"/>
  <c r="P295" i="1"/>
  <c r="Y295" i="1"/>
  <c r="P296" i="1"/>
  <c r="Y296" i="1"/>
  <c r="Q2" i="1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2" i="16"/>
  <c r="W294" i="1" l="1"/>
  <c r="W295" i="1"/>
  <c r="W296" i="1"/>
  <c r="K150" i="7"/>
  <c r="J150" i="7"/>
  <c r="I150" i="7"/>
  <c r="G150" i="7"/>
  <c r="H150" i="7" s="1"/>
  <c r="K149" i="7"/>
  <c r="J149" i="7"/>
  <c r="I149" i="7"/>
  <c r="G149" i="7"/>
  <c r="H149" i="7" s="1"/>
  <c r="U58" i="5"/>
  <c r="T58" i="5"/>
  <c r="S58" i="5"/>
  <c r="Q58" i="5"/>
  <c r="P58" i="5"/>
  <c r="U57" i="5"/>
  <c r="T57" i="5"/>
  <c r="S57" i="5"/>
  <c r="P57" i="5"/>
  <c r="Q57" i="5" s="1"/>
  <c r="U56" i="5"/>
  <c r="T56" i="5"/>
  <c r="S56" i="5"/>
  <c r="P56" i="5"/>
  <c r="Q56" i="5" s="1"/>
  <c r="U55" i="5"/>
  <c r="T55" i="5"/>
  <c r="S55" i="5"/>
  <c r="P55" i="5"/>
  <c r="Q55" i="5" s="1"/>
  <c r="U54" i="5"/>
  <c r="T54" i="5"/>
  <c r="S54" i="5"/>
  <c r="Q54" i="5"/>
  <c r="P54" i="5"/>
  <c r="U53" i="5"/>
  <c r="T53" i="5"/>
  <c r="S53" i="5"/>
  <c r="Q53" i="5"/>
  <c r="P53" i="5"/>
  <c r="U52" i="5"/>
  <c r="T52" i="5"/>
  <c r="S52" i="5"/>
  <c r="P52" i="5"/>
  <c r="Q52" i="5" s="1"/>
  <c r="U51" i="5"/>
  <c r="T51" i="5"/>
  <c r="S51" i="5"/>
  <c r="P51" i="5"/>
  <c r="Q51" i="5" s="1"/>
  <c r="R51" i="5" s="1"/>
  <c r="P156" i="1"/>
  <c r="P157" i="1"/>
  <c r="Y156" i="1"/>
  <c r="Y157" i="1"/>
  <c r="P306" i="1"/>
  <c r="Y306" i="1"/>
  <c r="R58" i="5" l="1"/>
  <c r="R55" i="5"/>
  <c r="R56" i="5"/>
  <c r="R57" i="5"/>
  <c r="R54" i="5"/>
  <c r="R52" i="5"/>
  <c r="R53" i="5"/>
  <c r="W156" i="1"/>
  <c r="W157" i="1"/>
  <c r="W306" i="1"/>
  <c r="I306" i="3"/>
  <c r="J306" i="3"/>
  <c r="I35" i="3"/>
  <c r="J35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B19" i="13"/>
  <c r="B20" i="13"/>
  <c r="B21" i="13"/>
  <c r="B22" i="13"/>
  <c r="B23" i="13"/>
  <c r="B18" i="13"/>
  <c r="J324" i="3"/>
  <c r="J309" i="3"/>
  <c r="J310" i="3"/>
  <c r="J311" i="3"/>
  <c r="J312" i="3"/>
  <c r="J313" i="3"/>
  <c r="J314" i="3"/>
  <c r="J315" i="3"/>
  <c r="J316" i="3"/>
  <c r="J317" i="3"/>
  <c r="I324" i="3"/>
  <c r="I309" i="3"/>
  <c r="I310" i="3"/>
  <c r="I311" i="3"/>
  <c r="I312" i="3"/>
  <c r="I313" i="3"/>
  <c r="I314" i="3"/>
  <c r="I315" i="3"/>
  <c r="I316" i="3"/>
  <c r="I317" i="3"/>
  <c r="P272" i="1"/>
  <c r="P274" i="1"/>
  <c r="P275" i="1"/>
  <c r="P276" i="1"/>
  <c r="P277" i="1"/>
  <c r="P278" i="1"/>
  <c r="W277" i="1"/>
  <c r="Y272" i="1"/>
  <c r="Y274" i="1"/>
  <c r="Y275" i="1"/>
  <c r="Y276" i="1"/>
  <c r="Y277" i="1"/>
  <c r="Y278" i="1"/>
  <c r="T26" i="6"/>
  <c r="S26" i="6"/>
  <c r="R26" i="6"/>
  <c r="P26" i="6"/>
  <c r="O26" i="6"/>
  <c r="K147" i="7"/>
  <c r="J147" i="7"/>
  <c r="I147" i="7"/>
  <c r="G147" i="7"/>
  <c r="H147" i="7" s="1"/>
  <c r="K146" i="7"/>
  <c r="J146" i="7"/>
  <c r="Y11" i="1" s="1"/>
  <c r="I146" i="7"/>
  <c r="G146" i="7"/>
  <c r="H146" i="7" s="1"/>
  <c r="K145" i="7"/>
  <c r="J145" i="7"/>
  <c r="I145" i="7"/>
  <c r="G145" i="7"/>
  <c r="H145" i="7" s="1"/>
  <c r="K144" i="7"/>
  <c r="J144" i="7"/>
  <c r="I144" i="7"/>
  <c r="G144" i="7"/>
  <c r="H144" i="7" s="1"/>
  <c r="P12" i="1"/>
  <c r="Y12" i="1"/>
  <c r="P11" i="1"/>
  <c r="P50" i="5"/>
  <c r="Q50" i="5"/>
  <c r="R50" i="5" s="1"/>
  <c r="S50" i="5"/>
  <c r="T50" i="5"/>
  <c r="U50" i="5"/>
  <c r="P49" i="5"/>
  <c r="Q49" i="5"/>
  <c r="R49" i="5" s="1"/>
  <c r="S49" i="5"/>
  <c r="T49" i="5"/>
  <c r="U49" i="5"/>
  <c r="K143" i="7"/>
  <c r="J143" i="7"/>
  <c r="I143" i="7"/>
  <c r="G143" i="7"/>
  <c r="H143" i="7" s="1"/>
  <c r="K142" i="7"/>
  <c r="J142" i="7"/>
  <c r="Y133" i="1" s="1"/>
  <c r="I142" i="7"/>
  <c r="G142" i="7"/>
  <c r="H142" i="7" s="1"/>
  <c r="K141" i="7"/>
  <c r="J141" i="7"/>
  <c r="I141" i="7"/>
  <c r="G141" i="7"/>
  <c r="H141" i="7" s="1"/>
  <c r="Y134" i="1"/>
  <c r="Y258" i="1"/>
  <c r="P134" i="1"/>
  <c r="P133" i="1"/>
  <c r="P258" i="1"/>
  <c r="I307" i="3"/>
  <c r="I308" i="3"/>
  <c r="J307" i="3"/>
  <c r="J308" i="3"/>
  <c r="I305" i="3"/>
  <c r="J305" i="3"/>
  <c r="I292" i="3"/>
  <c r="J292" i="3"/>
  <c r="I291" i="3"/>
  <c r="J291" i="3"/>
  <c r="P105" i="1"/>
  <c r="Y105" i="1"/>
  <c r="P104" i="1"/>
  <c r="Y104" i="1"/>
  <c r="J300" i="3"/>
  <c r="P103" i="1"/>
  <c r="Y103" i="1"/>
  <c r="I304" i="3"/>
  <c r="J304" i="3"/>
  <c r="I303" i="3"/>
  <c r="J303" i="3"/>
  <c r="I302" i="3"/>
  <c r="J302" i="3"/>
  <c r="I301" i="3"/>
  <c r="J301" i="3"/>
  <c r="I300" i="3"/>
  <c r="I299" i="3"/>
  <c r="J299" i="3"/>
  <c r="I298" i="3"/>
  <c r="J298" i="3"/>
  <c r="I297" i="3"/>
  <c r="J297" i="3"/>
  <c r="I296" i="3"/>
  <c r="J296" i="3"/>
  <c r="I295" i="3"/>
  <c r="J295" i="3"/>
  <c r="I294" i="3"/>
  <c r="J294" i="3"/>
  <c r="I293" i="3"/>
  <c r="J293" i="3"/>
  <c r="I290" i="3"/>
  <c r="J290" i="3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" i="5"/>
  <c r="P3" i="5"/>
  <c r="Q3" i="5" s="1"/>
  <c r="S3" i="5"/>
  <c r="T3" i="5"/>
  <c r="P4" i="5"/>
  <c r="Q4" i="5" s="1"/>
  <c r="S4" i="5"/>
  <c r="T4" i="5"/>
  <c r="P5" i="5"/>
  <c r="Q5" i="5" s="1"/>
  <c r="S5" i="5"/>
  <c r="T5" i="5"/>
  <c r="P6" i="5"/>
  <c r="Q6" i="5" s="1"/>
  <c r="S6" i="5"/>
  <c r="T6" i="5"/>
  <c r="P7" i="5"/>
  <c r="S7" i="5"/>
  <c r="T7" i="5"/>
  <c r="P8" i="5"/>
  <c r="Q8" i="5" s="1"/>
  <c r="R8" i="5" s="1"/>
  <c r="S8" i="5"/>
  <c r="T8" i="5"/>
  <c r="P9" i="5"/>
  <c r="Q9" i="5" s="1"/>
  <c r="S9" i="5"/>
  <c r="T9" i="5"/>
  <c r="P10" i="5"/>
  <c r="Q10" i="5" s="1"/>
  <c r="S10" i="5"/>
  <c r="T10" i="5"/>
  <c r="P11" i="5"/>
  <c r="Q11" i="5" s="1"/>
  <c r="S11" i="5"/>
  <c r="T11" i="5"/>
  <c r="P12" i="5"/>
  <c r="Q12" i="5" s="1"/>
  <c r="S12" i="5"/>
  <c r="T12" i="5"/>
  <c r="P13" i="5"/>
  <c r="Q13" i="5" s="1"/>
  <c r="S13" i="5"/>
  <c r="T13" i="5"/>
  <c r="P14" i="5"/>
  <c r="S14" i="5"/>
  <c r="T14" i="5"/>
  <c r="P15" i="5"/>
  <c r="S15" i="5"/>
  <c r="T15" i="5"/>
  <c r="P16" i="5"/>
  <c r="Q16" i="5" s="1"/>
  <c r="R16" i="5" s="1"/>
  <c r="S16" i="5"/>
  <c r="T16" i="5"/>
  <c r="P17" i="5"/>
  <c r="Q17" i="5" s="1"/>
  <c r="S17" i="5"/>
  <c r="T17" i="5"/>
  <c r="P18" i="5"/>
  <c r="Q18" i="5" s="1"/>
  <c r="S18" i="5"/>
  <c r="T18" i="5"/>
  <c r="P19" i="5"/>
  <c r="Q19" i="5" s="1"/>
  <c r="S19" i="5"/>
  <c r="T19" i="5"/>
  <c r="P20" i="5"/>
  <c r="S20" i="5"/>
  <c r="T20" i="5"/>
  <c r="P21" i="5"/>
  <c r="S21" i="5"/>
  <c r="T21" i="5"/>
  <c r="P22" i="5"/>
  <c r="S22" i="5"/>
  <c r="T22" i="5"/>
  <c r="P23" i="5"/>
  <c r="Q23" i="5" s="1"/>
  <c r="R23" i="5" s="1"/>
  <c r="S23" i="5"/>
  <c r="T23" i="5"/>
  <c r="P24" i="5"/>
  <c r="Q24" i="5"/>
  <c r="R24" i="5" s="1"/>
  <c r="S24" i="5"/>
  <c r="T24" i="5"/>
  <c r="P25" i="5"/>
  <c r="Q25" i="5"/>
  <c r="R25" i="5" s="1"/>
  <c r="S25" i="5"/>
  <c r="T25" i="5"/>
  <c r="P26" i="5"/>
  <c r="Q26" i="5" s="1"/>
  <c r="S26" i="5"/>
  <c r="T26" i="5"/>
  <c r="P27" i="5"/>
  <c r="S27" i="5"/>
  <c r="T27" i="5"/>
  <c r="P28" i="5"/>
  <c r="S28" i="5"/>
  <c r="T28" i="5"/>
  <c r="P29" i="5"/>
  <c r="S29" i="5"/>
  <c r="T29" i="5"/>
  <c r="P30" i="5"/>
  <c r="Q30" i="5"/>
  <c r="S30" i="5"/>
  <c r="T30" i="5"/>
  <c r="P31" i="5"/>
  <c r="Q31" i="5" s="1"/>
  <c r="R31" i="5" s="1"/>
  <c r="S31" i="5"/>
  <c r="T31" i="5"/>
  <c r="P32" i="5"/>
  <c r="Q32" i="5"/>
  <c r="R32" i="5" s="1"/>
  <c r="S32" i="5"/>
  <c r="T32" i="5"/>
  <c r="P33" i="5"/>
  <c r="Q33" i="5" s="1"/>
  <c r="S33" i="5"/>
  <c r="T33" i="5"/>
  <c r="P34" i="5"/>
  <c r="Q34" i="5" s="1"/>
  <c r="S34" i="5"/>
  <c r="T34" i="5"/>
  <c r="P35" i="5"/>
  <c r="S35" i="5"/>
  <c r="T35" i="5"/>
  <c r="P36" i="5"/>
  <c r="Q36" i="5" s="1"/>
  <c r="S36" i="5"/>
  <c r="T36" i="5"/>
  <c r="P37" i="5"/>
  <c r="Q37" i="5" s="1"/>
  <c r="R37" i="5" s="1"/>
  <c r="S37" i="5"/>
  <c r="T37" i="5"/>
  <c r="P38" i="5"/>
  <c r="Q38" i="5"/>
  <c r="R38" i="5" s="1"/>
  <c r="S38" i="5"/>
  <c r="T38" i="5"/>
  <c r="P39" i="5"/>
  <c r="Q39" i="5"/>
  <c r="R39" i="5" s="1"/>
  <c r="S39" i="5"/>
  <c r="T39" i="5"/>
  <c r="P40" i="5"/>
  <c r="Q40" i="5"/>
  <c r="R40" i="5" s="1"/>
  <c r="S40" i="5"/>
  <c r="T40" i="5"/>
  <c r="P41" i="5"/>
  <c r="Q41" i="5"/>
  <c r="R41" i="5" s="1"/>
  <c r="S41" i="5"/>
  <c r="T41" i="5"/>
  <c r="P42" i="5"/>
  <c r="Q42" i="5"/>
  <c r="R42" i="5" s="1"/>
  <c r="S42" i="5"/>
  <c r="T42" i="5"/>
  <c r="P44" i="5"/>
  <c r="Q44" i="5"/>
  <c r="R44" i="5" s="1"/>
  <c r="S44" i="5"/>
  <c r="T44" i="5"/>
  <c r="P45" i="5"/>
  <c r="Q45" i="5"/>
  <c r="R45" i="5" s="1"/>
  <c r="S45" i="5"/>
  <c r="T45" i="5"/>
  <c r="P2" i="5"/>
  <c r="Q2" i="5" s="1"/>
  <c r="R2" i="5" s="1"/>
  <c r="S2" i="5"/>
  <c r="T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" i="6"/>
  <c r="I282" i="3"/>
  <c r="J282" i="3"/>
  <c r="I269" i="3"/>
  <c r="J269" i="3"/>
  <c r="I289" i="3"/>
  <c r="J289" i="3"/>
  <c r="I288" i="3"/>
  <c r="J288" i="3"/>
  <c r="I287" i="3"/>
  <c r="J287" i="3"/>
  <c r="I286" i="3"/>
  <c r="J286" i="3"/>
  <c r="I285" i="3"/>
  <c r="J285" i="3"/>
  <c r="I284" i="3"/>
  <c r="J284" i="3"/>
  <c r="I283" i="3"/>
  <c r="J283" i="3"/>
  <c r="I263" i="3"/>
  <c r="J263" i="3"/>
  <c r="K39" i="7"/>
  <c r="K2" i="7"/>
  <c r="K47" i="7"/>
  <c r="K48" i="7"/>
  <c r="K49" i="7"/>
  <c r="K50" i="7"/>
  <c r="K51" i="7"/>
  <c r="K52" i="7"/>
  <c r="K53" i="7"/>
  <c r="K54" i="7"/>
  <c r="K55" i="7"/>
  <c r="K65" i="7"/>
  <c r="K71" i="7"/>
  <c r="K72" i="7"/>
  <c r="K73" i="7"/>
  <c r="K74" i="7"/>
  <c r="K79" i="7"/>
  <c r="K82" i="7"/>
  <c r="K84" i="7"/>
  <c r="K119" i="7"/>
  <c r="K120" i="7"/>
  <c r="K122" i="7"/>
  <c r="K125" i="7"/>
  <c r="K135" i="7"/>
  <c r="K136" i="7"/>
  <c r="K137" i="7"/>
  <c r="K138" i="7"/>
  <c r="I281" i="3"/>
  <c r="J281" i="3"/>
  <c r="J279" i="3"/>
  <c r="I280" i="3"/>
  <c r="J280" i="3"/>
  <c r="I279" i="3"/>
  <c r="I278" i="3"/>
  <c r="J278" i="3"/>
  <c r="I277" i="3"/>
  <c r="J277" i="3"/>
  <c r="I276" i="3"/>
  <c r="J276" i="3"/>
  <c r="I275" i="3"/>
  <c r="J275" i="3"/>
  <c r="I274" i="3"/>
  <c r="J274" i="3"/>
  <c r="I273" i="3"/>
  <c r="J273" i="3"/>
  <c r="I272" i="3"/>
  <c r="J272" i="3"/>
  <c r="I271" i="3"/>
  <c r="J271" i="3"/>
  <c r="I270" i="3"/>
  <c r="J270" i="3"/>
  <c r="I268" i="3"/>
  <c r="J268" i="3"/>
  <c r="I267" i="3"/>
  <c r="J267" i="3"/>
  <c r="I266" i="3"/>
  <c r="J266" i="3"/>
  <c r="I265" i="3"/>
  <c r="J265" i="3"/>
  <c r="I264" i="3"/>
  <c r="J264" i="3"/>
  <c r="P88" i="1"/>
  <c r="P89" i="1"/>
  <c r="P90" i="1"/>
  <c r="P91" i="1"/>
  <c r="P92" i="1"/>
  <c r="Y88" i="1"/>
  <c r="Y89" i="1"/>
  <c r="Y90" i="1"/>
  <c r="Y91" i="1"/>
  <c r="Y92" i="1"/>
  <c r="I258" i="3"/>
  <c r="I259" i="3"/>
  <c r="I260" i="3"/>
  <c r="I261" i="3"/>
  <c r="I262" i="3"/>
  <c r="J258" i="3"/>
  <c r="J259" i="3"/>
  <c r="J260" i="3"/>
  <c r="J261" i="3"/>
  <c r="J262" i="3"/>
  <c r="I253" i="3"/>
  <c r="I254" i="3"/>
  <c r="I255" i="3"/>
  <c r="I256" i="3"/>
  <c r="I257" i="3"/>
  <c r="J253" i="3"/>
  <c r="J254" i="3"/>
  <c r="J255" i="3"/>
  <c r="J256" i="3"/>
  <c r="J257" i="3"/>
  <c r="I252" i="3"/>
  <c r="J252" i="3"/>
  <c r="I251" i="3"/>
  <c r="J251" i="3"/>
  <c r="I250" i="3"/>
  <c r="J250" i="3"/>
  <c r="I249" i="3"/>
  <c r="J249" i="3"/>
  <c r="I248" i="3"/>
  <c r="J248" i="3"/>
  <c r="I247" i="3"/>
  <c r="J247" i="3"/>
  <c r="P67" i="1"/>
  <c r="Y67" i="1"/>
  <c r="I246" i="3"/>
  <c r="J246" i="3"/>
  <c r="I245" i="3"/>
  <c r="J245" i="3"/>
  <c r="I244" i="3"/>
  <c r="J244" i="3"/>
  <c r="I243" i="3"/>
  <c r="J243" i="3"/>
  <c r="I242" i="3"/>
  <c r="J242" i="3"/>
  <c r="I241" i="3"/>
  <c r="J241" i="3"/>
  <c r="I240" i="3"/>
  <c r="J240" i="3"/>
  <c r="P56" i="1"/>
  <c r="Y56" i="1"/>
  <c r="I236" i="3"/>
  <c r="I237" i="3"/>
  <c r="I238" i="3"/>
  <c r="I239" i="3"/>
  <c r="J236" i="3"/>
  <c r="J237" i="3"/>
  <c r="J238" i="3"/>
  <c r="J239" i="3"/>
  <c r="I235" i="3"/>
  <c r="J235" i="3"/>
  <c r="I234" i="3"/>
  <c r="J234" i="3"/>
  <c r="I233" i="3"/>
  <c r="J233" i="3"/>
  <c r="I232" i="3"/>
  <c r="J232" i="3"/>
  <c r="I231" i="3"/>
  <c r="J231" i="3"/>
  <c r="P331" i="1"/>
  <c r="P330" i="1"/>
  <c r="P329" i="1"/>
  <c r="P328" i="1"/>
  <c r="P326" i="1"/>
  <c r="P327" i="1"/>
  <c r="P322" i="1"/>
  <c r="P323" i="1"/>
  <c r="P324" i="1"/>
  <c r="P325" i="1"/>
  <c r="P314" i="1"/>
  <c r="P315" i="1"/>
  <c r="P316" i="1"/>
  <c r="P317" i="1"/>
  <c r="P318" i="1"/>
  <c r="P319" i="1"/>
  <c r="P320" i="1"/>
  <c r="P287" i="1"/>
  <c r="P288" i="1"/>
  <c r="P289" i="1"/>
  <c r="P290" i="1"/>
  <c r="P307" i="1"/>
  <c r="P308" i="1"/>
  <c r="P309" i="1"/>
  <c r="P310" i="1"/>
  <c r="P311" i="1"/>
  <c r="P312" i="1"/>
  <c r="P313" i="1"/>
  <c r="P286" i="1"/>
  <c r="P285" i="1"/>
  <c r="P284" i="1"/>
  <c r="P282" i="1"/>
  <c r="P283" i="1"/>
  <c r="P321" i="1"/>
  <c r="P279" i="1"/>
  <c r="P280" i="1"/>
  <c r="P281" i="1"/>
  <c r="P255" i="1"/>
  <c r="P256" i="1"/>
  <c r="P257" i="1"/>
  <c r="P259" i="1"/>
  <c r="P260" i="1"/>
  <c r="P261" i="1"/>
  <c r="P262" i="1"/>
  <c r="P263" i="1"/>
  <c r="P264" i="1"/>
  <c r="P265" i="1"/>
  <c r="P266" i="1"/>
  <c r="P269" i="1"/>
  <c r="P270" i="1"/>
  <c r="P271" i="1"/>
  <c r="P252" i="1"/>
  <c r="P253" i="1"/>
  <c r="P254" i="1"/>
  <c r="P247" i="1"/>
  <c r="P248" i="1"/>
  <c r="P249" i="1"/>
  <c r="P303" i="1"/>
  <c r="P304" i="1"/>
  <c r="P305" i="1"/>
  <c r="P3" i="1"/>
  <c r="P4" i="1"/>
  <c r="P5" i="1"/>
  <c r="P6" i="1"/>
  <c r="P8" i="1"/>
  <c r="P9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93" i="1"/>
  <c r="P94" i="1"/>
  <c r="P95" i="1"/>
  <c r="P96" i="1"/>
  <c r="P97" i="1"/>
  <c r="P98" i="1"/>
  <c r="P99" i="1"/>
  <c r="P100" i="1"/>
  <c r="P101" i="1"/>
  <c r="P102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91" i="1"/>
  <c r="P292" i="1"/>
  <c r="P293" i="1"/>
  <c r="P297" i="1"/>
  <c r="P298" i="1"/>
  <c r="P299" i="1"/>
  <c r="P300" i="1"/>
  <c r="P301" i="1"/>
  <c r="P302" i="1"/>
  <c r="P2" i="1"/>
  <c r="W7" i="1" l="1"/>
  <c r="W10" i="1"/>
  <c r="W331" i="1"/>
  <c r="W329" i="1"/>
  <c r="W327" i="1"/>
  <c r="W325" i="1"/>
  <c r="W323" i="1"/>
  <c r="W320" i="1"/>
  <c r="W318" i="1"/>
  <c r="W316" i="1"/>
  <c r="W314" i="1"/>
  <c r="W312" i="1"/>
  <c r="W310" i="1"/>
  <c r="W308" i="1"/>
  <c r="W290" i="1"/>
  <c r="W288" i="1"/>
  <c r="W286" i="1"/>
  <c r="W284" i="1"/>
  <c r="W282" i="1"/>
  <c r="W280" i="1"/>
  <c r="W321" i="1"/>
  <c r="W270" i="1"/>
  <c r="W301" i="1"/>
  <c r="W300" i="1"/>
  <c r="W298" i="1"/>
  <c r="W293" i="1"/>
  <c r="W291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188" i="1"/>
  <c r="W186" i="1"/>
  <c r="W184" i="1"/>
  <c r="W182" i="1"/>
  <c r="W180" i="1"/>
  <c r="W178" i="1"/>
  <c r="W176" i="1"/>
  <c r="W174" i="1"/>
  <c r="W172" i="1"/>
  <c r="W170" i="1"/>
  <c r="W168" i="1"/>
  <c r="W166" i="1"/>
  <c r="W164" i="1"/>
  <c r="W162" i="1"/>
  <c r="W160" i="1"/>
  <c r="W158" i="1"/>
  <c r="W153" i="1"/>
  <c r="W152" i="1"/>
  <c r="W151" i="1"/>
  <c r="W150" i="1"/>
  <c r="W146" i="1"/>
  <c r="W144" i="1"/>
  <c r="W142" i="1"/>
  <c r="W138" i="1"/>
  <c r="W136" i="1"/>
  <c r="W134" i="1"/>
  <c r="W258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276" i="1"/>
  <c r="W275" i="1"/>
  <c r="W266" i="1"/>
  <c r="W274" i="1"/>
  <c r="W265" i="1"/>
  <c r="W263" i="1"/>
  <c r="W261" i="1"/>
  <c r="W259" i="1"/>
  <c r="W256" i="1"/>
  <c r="W254" i="1"/>
  <c r="W252" i="1"/>
  <c r="W248" i="1"/>
  <c r="W304" i="1"/>
  <c r="W272" i="1"/>
  <c r="W330" i="1"/>
  <c r="W328" i="1"/>
  <c r="W326" i="1"/>
  <c r="W324" i="1"/>
  <c r="W322" i="1"/>
  <c r="W297" i="1"/>
  <c r="W292" i="1"/>
  <c r="W215" i="1"/>
  <c r="W213" i="1"/>
  <c r="W211" i="1"/>
  <c r="W209" i="1"/>
  <c r="W207" i="1"/>
  <c r="W205" i="1"/>
  <c r="W203" i="1"/>
  <c r="W201" i="1"/>
  <c r="W199" i="1"/>
  <c r="W197" i="1"/>
  <c r="W195" i="1"/>
  <c r="W193" i="1"/>
  <c r="W191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4" i="1"/>
  <c r="W149" i="1"/>
  <c r="W147" i="1"/>
  <c r="W145" i="1"/>
  <c r="W143" i="1"/>
  <c r="W141" i="1"/>
  <c r="W140" i="1"/>
  <c r="W139" i="1"/>
  <c r="W137" i="1"/>
  <c r="W135" i="1"/>
  <c r="W133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8" i="1"/>
  <c r="W313" i="1"/>
  <c r="W289" i="1"/>
  <c r="W287" i="1"/>
  <c r="W285" i="1"/>
  <c r="W281" i="1"/>
  <c r="W271" i="1"/>
  <c r="W319" i="1"/>
  <c r="W317" i="1"/>
  <c r="W315" i="1"/>
  <c r="W311" i="1"/>
  <c r="W309" i="1"/>
  <c r="W307" i="1"/>
  <c r="W283" i="1"/>
  <c r="W279" i="1"/>
  <c r="W269" i="1"/>
  <c r="W302" i="1"/>
  <c r="W299" i="1"/>
  <c r="W278" i="1"/>
  <c r="W264" i="1"/>
  <c r="W262" i="1"/>
  <c r="W260" i="1"/>
  <c r="W257" i="1"/>
  <c r="W255" i="1"/>
  <c r="W253" i="1"/>
  <c r="W249" i="1"/>
  <c r="W247" i="1"/>
  <c r="W305" i="1"/>
  <c r="W303" i="1"/>
  <c r="W5" i="1"/>
  <c r="W3" i="1"/>
  <c r="W6" i="1"/>
  <c r="W4" i="1"/>
  <c r="Q26" i="6"/>
  <c r="R5" i="5"/>
  <c r="R36" i="5"/>
  <c r="Q29" i="5"/>
  <c r="R29" i="5" s="1"/>
  <c r="Q35" i="5"/>
  <c r="R34" i="5"/>
  <c r="Q20" i="5"/>
  <c r="R17" i="5"/>
  <c r="R10" i="5"/>
  <c r="R4" i="5"/>
  <c r="R33" i="5"/>
  <c r="R18" i="5"/>
  <c r="R11" i="5"/>
  <c r="R9" i="5"/>
  <c r="R19" i="5"/>
  <c r="R3" i="5"/>
  <c r="R30" i="5"/>
  <c r="Q22" i="5"/>
  <c r="Q15" i="5"/>
  <c r="Q7" i="5"/>
  <c r="R6" i="5"/>
  <c r="Q14" i="5"/>
  <c r="R13" i="5"/>
  <c r="Q28" i="5"/>
  <c r="Q21" i="5"/>
  <c r="R12" i="5"/>
  <c r="Q27" i="5"/>
  <c r="R26" i="5"/>
  <c r="I230" i="3"/>
  <c r="J230" i="3"/>
  <c r="I229" i="3"/>
  <c r="J229" i="3"/>
  <c r="I228" i="3"/>
  <c r="J228" i="3"/>
  <c r="I227" i="3"/>
  <c r="J227" i="3"/>
  <c r="I226" i="3"/>
  <c r="J226" i="3"/>
  <c r="I225" i="3"/>
  <c r="J225" i="3"/>
  <c r="I224" i="3"/>
  <c r="J224" i="3"/>
  <c r="Y305" i="1"/>
  <c r="I223" i="3"/>
  <c r="J223" i="3"/>
  <c r="I222" i="3"/>
  <c r="J222" i="3"/>
  <c r="I221" i="3"/>
  <c r="J221" i="3"/>
  <c r="I220" i="3"/>
  <c r="J220" i="3"/>
  <c r="W2" i="1"/>
  <c r="I188" i="3"/>
  <c r="I218" i="3"/>
  <c r="I217" i="3"/>
  <c r="I216" i="3"/>
  <c r="I215" i="3"/>
  <c r="I214" i="3"/>
  <c r="I213" i="3"/>
  <c r="I212" i="3"/>
  <c r="I219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7" i="3"/>
  <c r="I186" i="3"/>
  <c r="I185" i="3"/>
  <c r="I184" i="3"/>
  <c r="I183" i="3"/>
  <c r="I182" i="3"/>
  <c r="I175" i="3"/>
  <c r="I181" i="3"/>
  <c r="I180" i="3"/>
  <c r="I179" i="3"/>
  <c r="I178" i="3"/>
  <c r="I177" i="3"/>
  <c r="I176" i="3"/>
  <c r="I160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J188" i="3"/>
  <c r="J218" i="3"/>
  <c r="J217" i="3"/>
  <c r="J216" i="3"/>
  <c r="J215" i="3"/>
  <c r="J214" i="3"/>
  <c r="J213" i="3"/>
  <c r="J212" i="3"/>
  <c r="J219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7" i="3"/>
  <c r="J186" i="3"/>
  <c r="J185" i="3"/>
  <c r="J184" i="3"/>
  <c r="J183" i="3"/>
  <c r="J182" i="3"/>
  <c r="J175" i="3"/>
  <c r="J181" i="3"/>
  <c r="J180" i="3"/>
  <c r="J179" i="3"/>
  <c r="J178" i="3"/>
  <c r="J177" i="3"/>
  <c r="J176" i="3"/>
  <c r="J160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T20" i="2"/>
  <c r="S20" i="2"/>
  <c r="R20" i="2"/>
  <c r="Y331" i="1"/>
  <c r="Y330" i="1"/>
  <c r="R20" i="5" l="1"/>
  <c r="R35" i="5"/>
  <c r="R15" i="5"/>
  <c r="R21" i="5"/>
  <c r="R28" i="5"/>
  <c r="R22" i="5"/>
  <c r="R7" i="5"/>
  <c r="R27" i="5"/>
  <c r="R14" i="5"/>
  <c r="R2" i="1" l="1"/>
  <c r="Y2" i="1"/>
  <c r="Y3" i="1"/>
  <c r="Y4" i="1"/>
  <c r="Y5" i="1"/>
  <c r="Y6" i="1"/>
  <c r="Y8" i="1"/>
  <c r="Y9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64" i="1"/>
  <c r="Y82" i="1"/>
  <c r="Y83" i="1"/>
  <c r="Y84" i="1"/>
  <c r="Y85" i="1"/>
  <c r="Y86" i="1"/>
  <c r="Y65" i="1"/>
  <c r="Y87" i="1"/>
  <c r="Y66" i="1"/>
  <c r="Y93" i="1"/>
  <c r="Y94" i="1"/>
  <c r="Y95" i="1"/>
  <c r="Y96" i="1"/>
  <c r="Y97" i="1"/>
  <c r="Y98" i="1"/>
  <c r="Y99" i="1"/>
  <c r="Y100" i="1"/>
  <c r="Y101" i="1"/>
  <c r="Y102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9" i="1"/>
  <c r="Y150" i="1"/>
  <c r="Y151" i="1"/>
  <c r="Y152" i="1"/>
  <c r="Y153" i="1"/>
  <c r="Y154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91" i="1"/>
  <c r="Y292" i="1"/>
  <c r="Y293" i="1"/>
  <c r="Y297" i="1"/>
  <c r="Y298" i="1"/>
  <c r="Y299" i="1"/>
  <c r="Y300" i="1"/>
  <c r="Y301" i="1"/>
  <c r="Y302" i="1"/>
  <c r="Y303" i="1"/>
  <c r="Y304" i="1"/>
  <c r="Y247" i="1"/>
  <c r="Y248" i="1"/>
  <c r="Y249" i="1"/>
  <c r="Y252" i="1"/>
  <c r="Y253" i="1"/>
  <c r="Y254" i="1"/>
  <c r="Y255" i="1"/>
  <c r="Y256" i="1"/>
  <c r="Y257" i="1"/>
  <c r="Y259" i="1"/>
  <c r="Y260" i="1"/>
  <c r="Y261" i="1"/>
  <c r="Y262" i="1"/>
  <c r="Y263" i="1"/>
  <c r="Y264" i="1"/>
  <c r="Y265" i="1"/>
  <c r="Y266" i="1"/>
  <c r="Y269" i="1"/>
  <c r="Y270" i="1"/>
  <c r="Y271" i="1"/>
  <c r="Y321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2" i="1"/>
  <c r="Y323" i="1"/>
  <c r="Y324" i="1"/>
  <c r="Y325" i="1"/>
  <c r="Y326" i="1"/>
  <c r="Y327" i="1"/>
  <c r="Y328" i="1"/>
  <c r="Y329" i="1"/>
  <c r="J130" i="3" l="1"/>
  <c r="J131" i="3"/>
  <c r="J132" i="3"/>
  <c r="J133" i="3"/>
  <c r="J134" i="3"/>
  <c r="J135" i="3"/>
  <c r="J136" i="3"/>
  <c r="J137" i="3"/>
  <c r="J138" i="3"/>
  <c r="J139" i="3"/>
  <c r="P20" i="2"/>
  <c r="B7" i="8"/>
  <c r="B8" i="8"/>
  <c r="B13" i="8"/>
  <c r="B12" i="8"/>
  <c r="B3" i="8"/>
  <c r="B4" i="8"/>
  <c r="B5" i="8"/>
  <c r="B6" i="8"/>
  <c r="B9" i="8"/>
  <c r="B10" i="8"/>
  <c r="B11" i="8"/>
  <c r="B2" i="8"/>
  <c r="P3" i="6"/>
  <c r="R3" i="6"/>
  <c r="S3" i="6"/>
  <c r="P4" i="6"/>
  <c r="Q4" i="6" s="1"/>
  <c r="R4" i="6"/>
  <c r="S4" i="6"/>
  <c r="P5" i="6"/>
  <c r="Q5" i="6" s="1"/>
  <c r="R5" i="6"/>
  <c r="S5" i="6"/>
  <c r="P6" i="6"/>
  <c r="R6" i="6"/>
  <c r="S6" i="6"/>
  <c r="P7" i="6"/>
  <c r="R7" i="6"/>
  <c r="S7" i="6"/>
  <c r="P8" i="6"/>
  <c r="Q8" i="6" s="1"/>
  <c r="R8" i="6"/>
  <c r="S8" i="6"/>
  <c r="P9" i="6"/>
  <c r="Q9" i="6" s="1"/>
  <c r="R9" i="6"/>
  <c r="S9" i="6"/>
  <c r="P10" i="6"/>
  <c r="R10" i="6"/>
  <c r="S10" i="6"/>
  <c r="P11" i="6"/>
  <c r="R11" i="6"/>
  <c r="S11" i="6"/>
  <c r="P12" i="6"/>
  <c r="Q12" i="6" s="1"/>
  <c r="R12" i="6"/>
  <c r="S12" i="6"/>
  <c r="P13" i="6"/>
  <c r="Q13" i="6" s="1"/>
  <c r="R13" i="6"/>
  <c r="S13" i="6"/>
  <c r="P14" i="6"/>
  <c r="R14" i="6"/>
  <c r="S14" i="6"/>
  <c r="P15" i="6"/>
  <c r="R15" i="6"/>
  <c r="S15" i="6"/>
  <c r="P16" i="6"/>
  <c r="Q16" i="6" s="1"/>
  <c r="R16" i="6"/>
  <c r="S16" i="6"/>
  <c r="P17" i="6"/>
  <c r="Q17" i="6" s="1"/>
  <c r="R17" i="6"/>
  <c r="S17" i="6"/>
  <c r="P18" i="6"/>
  <c r="R18" i="6"/>
  <c r="S18" i="6"/>
  <c r="P19" i="6"/>
  <c r="R19" i="6"/>
  <c r="S19" i="6"/>
  <c r="P20" i="6"/>
  <c r="Q20" i="6" s="1"/>
  <c r="R20" i="6"/>
  <c r="S20" i="6"/>
  <c r="P21" i="6"/>
  <c r="Q21" i="6" s="1"/>
  <c r="R21" i="6"/>
  <c r="S21" i="6"/>
  <c r="P22" i="6"/>
  <c r="R22" i="6"/>
  <c r="S22" i="6"/>
  <c r="S2" i="6"/>
  <c r="R2" i="6"/>
  <c r="P2" i="6"/>
  <c r="P3" i="2"/>
  <c r="Q3" i="2" s="1"/>
  <c r="R3" i="2"/>
  <c r="S3" i="2"/>
  <c r="T3" i="2"/>
  <c r="P4" i="2"/>
  <c r="Q4" i="2" s="1"/>
  <c r="R4" i="2"/>
  <c r="S4" i="2"/>
  <c r="T4" i="2"/>
  <c r="P5" i="2"/>
  <c r="Q5" i="2" s="1"/>
  <c r="R5" i="2"/>
  <c r="S5" i="2"/>
  <c r="T5" i="2"/>
  <c r="P6" i="2"/>
  <c r="Q6" i="2" s="1"/>
  <c r="R6" i="2"/>
  <c r="S6" i="2"/>
  <c r="T6" i="2"/>
  <c r="P7" i="2"/>
  <c r="Q7" i="2" s="1"/>
  <c r="R7" i="2"/>
  <c r="S7" i="2"/>
  <c r="T7" i="2"/>
  <c r="P8" i="2"/>
  <c r="Q8" i="2" s="1"/>
  <c r="R8" i="2"/>
  <c r="S8" i="2"/>
  <c r="T8" i="2"/>
  <c r="P9" i="2"/>
  <c r="Q9" i="2" s="1"/>
  <c r="R9" i="2"/>
  <c r="S9" i="2"/>
  <c r="T9" i="2"/>
  <c r="P10" i="2"/>
  <c r="Q10" i="2" s="1"/>
  <c r="R10" i="2"/>
  <c r="S10" i="2"/>
  <c r="T10" i="2"/>
  <c r="P11" i="2"/>
  <c r="Q11" i="2" s="1"/>
  <c r="R11" i="2"/>
  <c r="S11" i="2"/>
  <c r="T11" i="2"/>
  <c r="P12" i="2"/>
  <c r="Q12" i="2" s="1"/>
  <c r="R12" i="2"/>
  <c r="S12" i="2"/>
  <c r="T12" i="2"/>
  <c r="P13" i="2"/>
  <c r="Q13" i="2" s="1"/>
  <c r="R13" i="2"/>
  <c r="S13" i="2"/>
  <c r="T13" i="2"/>
  <c r="P14" i="2"/>
  <c r="Q14" i="2" s="1"/>
  <c r="R14" i="2"/>
  <c r="S14" i="2"/>
  <c r="T14" i="2"/>
  <c r="P15" i="2"/>
  <c r="Q15" i="2" s="1"/>
  <c r="R15" i="2"/>
  <c r="S15" i="2"/>
  <c r="T15" i="2"/>
  <c r="P16" i="2"/>
  <c r="Q16" i="2" s="1"/>
  <c r="R16" i="2"/>
  <c r="S16" i="2"/>
  <c r="T16" i="2"/>
  <c r="P17" i="2"/>
  <c r="Q17" i="2" s="1"/>
  <c r="R17" i="2"/>
  <c r="S17" i="2"/>
  <c r="T17" i="2"/>
  <c r="P18" i="2"/>
  <c r="Q18" i="2" s="1"/>
  <c r="R18" i="2"/>
  <c r="S18" i="2"/>
  <c r="T18" i="2"/>
  <c r="P19" i="2"/>
  <c r="Q19" i="2" s="1"/>
  <c r="R19" i="2"/>
  <c r="S19" i="2"/>
  <c r="T19" i="2"/>
  <c r="T2" i="2"/>
  <c r="S2" i="2"/>
  <c r="R2" i="2"/>
  <c r="P2" i="2"/>
  <c r="V2" i="2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7" i="3"/>
  <c r="J128" i="3"/>
  <c r="J129" i="3"/>
  <c r="J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" i="4"/>
  <c r="I2" i="3"/>
  <c r="V20" i="2" l="1"/>
  <c r="Q20" i="2"/>
  <c r="V19" i="2"/>
  <c r="V15" i="2"/>
  <c r="V11" i="2"/>
  <c r="V7" i="2"/>
  <c r="V16" i="2"/>
  <c r="V12" i="2"/>
  <c r="V8" i="2"/>
  <c r="V4" i="2"/>
  <c r="V5" i="2"/>
  <c r="Q14" i="6"/>
  <c r="V9" i="2"/>
  <c r="V13" i="2"/>
  <c r="V17" i="2"/>
  <c r="V14" i="2"/>
  <c r="V10" i="2"/>
  <c r="V6" i="2"/>
  <c r="V18" i="2"/>
  <c r="V3" i="2"/>
  <c r="Q10" i="6"/>
  <c r="Q22" i="6"/>
  <c r="Q6" i="6"/>
  <c r="Q18" i="6"/>
  <c r="Q19" i="6"/>
  <c r="Q15" i="6"/>
  <c r="Q11" i="6"/>
  <c r="Q7" i="6"/>
  <c r="Q3" i="6"/>
  <c r="Q2" i="6"/>
  <c r="Q2" i="2"/>
  <c r="D2" i="8" l="1"/>
  <c r="C3" i="8"/>
  <c r="D12" i="8"/>
  <c r="C8" i="8"/>
  <c r="D8" i="8"/>
  <c r="D7" i="8"/>
  <c r="D9" i="8"/>
  <c r="D6" i="8"/>
  <c r="D4" i="8"/>
  <c r="D5" i="8"/>
  <c r="D10" i="8"/>
  <c r="D11" i="8"/>
  <c r="D3" i="8"/>
  <c r="C12" i="8"/>
  <c r="D13" i="8"/>
  <c r="C13" i="8"/>
  <c r="C6" i="8"/>
  <c r="C7" i="8"/>
  <c r="C9" i="8"/>
  <c r="C4" i="8"/>
  <c r="C5" i="8"/>
  <c r="C2" i="8"/>
  <c r="C10" i="8"/>
  <c r="C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037F2-CE70-4C36-9EBE-E2E8DF3ACEB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A95152-9C11-46BF-B92E-83A49A488EE6}" name="WorksheetConnection_Novo(a) Planilha do Microsoft Excel.xlsx!Controle" type="102" refreshedVersion="8" minRefreshableVersion="5">
    <extLst>
      <ext xmlns:x15="http://schemas.microsoft.com/office/spreadsheetml/2010/11/main" uri="{DE250136-89BD-433C-8126-D09CA5730AF9}">
        <x15:connection id="Controle" autoDelete="1">
          <x15:rangePr sourceName="_xlcn.WorksheetConnection_NovoaPlanilhadoMicrosoftExcel.xlsxControle1"/>
        </x15:connection>
      </ext>
    </extLst>
  </connection>
  <connection id="3" xr16:uid="{92B004BE-3CA0-44EC-A1F8-BD33451AEEF3}" name="WorksheetConnection_Novo(a) Planilha do Microsoft Excel.xlsx!Desativados" type="102" refreshedVersion="8" minRefreshableVersion="5">
    <extLst>
      <ext xmlns:x15="http://schemas.microsoft.com/office/spreadsheetml/2010/11/main" uri="{DE250136-89BD-433C-8126-D09CA5730AF9}">
        <x15:connection id="Desativados" autoDelete="1">
          <x15:rangePr sourceName="_xlcn.WorksheetConnection_NovoaPlanilhadoMicrosoftExcel.xlsxDesativados1"/>
        </x15:connection>
      </ext>
    </extLst>
  </connection>
  <connection id="4" xr16:uid="{6F590880-942D-4467-BE2B-1C366A4DAFD8}" name="WorksheetConnection_Novo(a) Planilha do Microsoft Excel.xlsx!DistitosAtual" type="102" refreshedVersion="8" minRefreshableVersion="5">
    <extLst>
      <ext xmlns:x15="http://schemas.microsoft.com/office/spreadsheetml/2010/11/main" uri="{DE250136-89BD-433C-8126-D09CA5730AF9}">
        <x15:connection id="DistitosAtual">
          <x15:rangePr sourceName="_xlcn.WorksheetConnection_NovoaPlanilhadoMicrosoftExcel.xlsxDistitosAtual1"/>
        </x15:connection>
      </ext>
    </extLst>
  </connection>
</connections>
</file>

<file path=xl/sharedStrings.xml><?xml version="1.0" encoding="utf-8"?>
<sst xmlns="http://schemas.openxmlformats.org/spreadsheetml/2006/main" count="10307" uniqueCount="1528">
  <si>
    <t>Country</t>
  </si>
  <si>
    <t>Owner</t>
  </si>
  <si>
    <t>e-mail</t>
  </si>
  <si>
    <t>Cel #</t>
  </si>
  <si>
    <t>Leader</t>
  </si>
  <si>
    <t>email (leader)</t>
  </si>
  <si>
    <t>District</t>
  </si>
  <si>
    <t>Region/State</t>
  </si>
  <si>
    <t>Equipment</t>
  </si>
  <si>
    <t>Serial Number</t>
  </si>
  <si>
    <t>Brand</t>
  </si>
  <si>
    <t>Model</t>
  </si>
  <si>
    <t>City</t>
  </si>
  <si>
    <t>Customer</t>
  </si>
  <si>
    <t>form</t>
  </si>
  <si>
    <t>Calibration Date</t>
  </si>
  <si>
    <t>Status</t>
  </si>
  <si>
    <t>Certificate</t>
  </si>
  <si>
    <t>Vendor</t>
  </si>
  <si>
    <t>Obs.</t>
  </si>
  <si>
    <t>Previsto</t>
  </si>
  <si>
    <t xml:space="preserve">Mês Realizado </t>
  </si>
  <si>
    <t>Mês Previsto</t>
  </si>
  <si>
    <t>Brasil</t>
  </si>
  <si>
    <t>Luiz Silva</t>
  </si>
  <si>
    <t>luiz.silva@suez.com</t>
  </si>
  <si>
    <t>(82) 98160-7731</t>
  </si>
  <si>
    <t>Edmilson Santos</t>
  </si>
  <si>
    <t>edmilson.santos@suez.com</t>
  </si>
  <si>
    <t>Heavy Industry - Zeus</t>
  </si>
  <si>
    <t>AL</t>
  </si>
  <si>
    <t>Reator DQO</t>
  </si>
  <si>
    <t>POLILAB</t>
  </si>
  <si>
    <t>Maceió-AL</t>
  </si>
  <si>
    <t>no fixed customer (carried by owner)</t>
  </si>
  <si>
    <t>Colorímetro</t>
  </si>
  <si>
    <t>Hach</t>
  </si>
  <si>
    <t>DR890</t>
  </si>
  <si>
    <t>Condutivímetro</t>
  </si>
  <si>
    <t>Myron L. Company</t>
  </si>
  <si>
    <t>4PII</t>
  </si>
  <si>
    <t>pHmetro</t>
  </si>
  <si>
    <t>Digimed</t>
  </si>
  <si>
    <t>Turbidímetro</t>
  </si>
  <si>
    <t>16030C048264</t>
  </si>
  <si>
    <t>2100Q</t>
  </si>
  <si>
    <t>Rosangela de Lima Valente Soares</t>
  </si>
  <si>
    <t>rosangela.soares@suez.com</t>
  </si>
  <si>
    <t>(55) 98146-8350</t>
  </si>
  <si>
    <t>Adalberto Diniz</t>
  </si>
  <si>
    <t>adalberto.diniz@suez.com</t>
  </si>
  <si>
    <t>MM S&amp;E Sud&amp;NE</t>
  </si>
  <si>
    <t>AM</t>
  </si>
  <si>
    <t>Manaus-AM</t>
  </si>
  <si>
    <t>Wartsila</t>
  </si>
  <si>
    <t>Espectrofotômetro</t>
  </si>
  <si>
    <t>DR2800</t>
  </si>
  <si>
    <t xml:space="preserve"> 2996109</t>
  </si>
  <si>
    <t>Oaklon</t>
  </si>
  <si>
    <t>PH5+</t>
  </si>
  <si>
    <t xml:space="preserve"> HAO4421691</t>
  </si>
  <si>
    <t xml:space="preserve"> HI98107</t>
  </si>
  <si>
    <t>Tatiana Almeida</t>
  </si>
  <si>
    <t>tatiana.almeida@suez.com</t>
  </si>
  <si>
    <t>(71) 9714-5909</t>
  </si>
  <si>
    <t>Marcelo Soto</t>
  </si>
  <si>
    <t>marcelo.soto@suez.com</t>
  </si>
  <si>
    <t>BA</t>
  </si>
  <si>
    <t>Balança Analítica</t>
  </si>
  <si>
    <t>B147469098</t>
  </si>
  <si>
    <t>Mettler Toledo</t>
  </si>
  <si>
    <t>MS204</t>
  </si>
  <si>
    <t>Camaçari-BA</t>
  </si>
  <si>
    <t>Unigel EDN</t>
  </si>
  <si>
    <t>DM22</t>
  </si>
  <si>
    <t>10110C0840</t>
  </si>
  <si>
    <t>DRB200</t>
  </si>
  <si>
    <t>11110C014243</t>
  </si>
  <si>
    <t>Itana Sousa</t>
  </si>
  <si>
    <t>itana.souza@suez.com</t>
  </si>
  <si>
    <t>(71) 99714-5911</t>
  </si>
  <si>
    <t>MS204S</t>
  </si>
  <si>
    <t>Braskem Q1 Bahia ( Unib)</t>
  </si>
  <si>
    <t>4223997</t>
  </si>
  <si>
    <t>B21662</t>
  </si>
  <si>
    <t>Orion</t>
  </si>
  <si>
    <t>Orion 3 Star</t>
  </si>
  <si>
    <t>GE</t>
  </si>
  <si>
    <t>L6606</t>
  </si>
  <si>
    <t>Sension 2 GO</t>
  </si>
  <si>
    <t>B06517</t>
  </si>
  <si>
    <t>THERMO</t>
  </si>
  <si>
    <t>Orion 4 Star</t>
  </si>
  <si>
    <t>pH31</t>
  </si>
  <si>
    <t xml:space="preserve"> 11080C011203</t>
  </si>
  <si>
    <t xml:space="preserve"> 1591465</t>
  </si>
  <si>
    <t xml:space="preserve"> DR3900</t>
  </si>
  <si>
    <t xml:space="preserve"> L6606</t>
  </si>
  <si>
    <t>(71) 99714-5919</t>
  </si>
  <si>
    <t>Braskem Q-11</t>
  </si>
  <si>
    <t>12049BC22029</t>
  </si>
  <si>
    <t xml:space="preserve"> DR890</t>
  </si>
  <si>
    <t>121290C93261</t>
  </si>
  <si>
    <t xml:space="preserve"> 16020C047582</t>
  </si>
  <si>
    <t>DM32</t>
  </si>
  <si>
    <t>12039BC22006</t>
  </si>
  <si>
    <t>Anderson Brandão de Souza</t>
  </si>
  <si>
    <t>anderson.souza@suez.com</t>
  </si>
  <si>
    <t>(73) 99198-0508</t>
  </si>
  <si>
    <t>Antonio Santos</t>
  </si>
  <si>
    <t>an.santos@suez.com</t>
  </si>
  <si>
    <t>09069BC21306</t>
  </si>
  <si>
    <t>Ilheus -BA</t>
  </si>
  <si>
    <t>Barry Callebaut</t>
  </si>
  <si>
    <t>Hugo Cavalcante</t>
  </si>
  <si>
    <t>hugo.cavalcante@suez.com</t>
  </si>
  <si>
    <t>(85) 99991-8828</t>
  </si>
  <si>
    <t>Osvaldo Melo (Dib)</t>
  </si>
  <si>
    <t>osvaldo.melo@suez.com</t>
  </si>
  <si>
    <t>CE</t>
  </si>
  <si>
    <t>Fortaleza-CE</t>
  </si>
  <si>
    <t>TBM</t>
  </si>
  <si>
    <t xml:space="preserve">Glaydiane Melo </t>
  </si>
  <si>
    <t>glaydiane.melo@suez.com</t>
  </si>
  <si>
    <t>(15) 99731-4948</t>
  </si>
  <si>
    <t xml:space="preserve">Maracanaú-CE </t>
  </si>
  <si>
    <t>GERDAU</t>
  </si>
  <si>
    <t>212256601040 </t>
  </si>
  <si>
    <t>DR900 </t>
  </si>
  <si>
    <t>Pecém-CE</t>
  </si>
  <si>
    <t>CSP</t>
  </si>
  <si>
    <t>21080D000413 </t>
  </si>
  <si>
    <t>2100Qis </t>
  </si>
  <si>
    <t xml:space="preserve">Aliny Nunes </t>
  </si>
  <si>
    <t>aliny.nunes@suez.com</t>
  </si>
  <si>
    <t>(11) 95569-1312</t>
  </si>
  <si>
    <t>20090148</t>
  </si>
  <si>
    <t>Quimis</t>
  </si>
  <si>
    <t>M214AI</t>
  </si>
  <si>
    <t>72555 </t>
  </si>
  <si>
    <t>72561 </t>
  </si>
  <si>
    <t>20030C0092</t>
  </si>
  <si>
    <t>DR1900</t>
  </si>
  <si>
    <t>Quixeré-CE</t>
  </si>
  <si>
    <t>Apodi Quixeré</t>
  </si>
  <si>
    <t>Ozeas Boone Rufino</t>
  </si>
  <si>
    <t>ozeas.rufino@suez.com</t>
  </si>
  <si>
    <t>(13) 98138-9202</t>
  </si>
  <si>
    <t>Rodrigo Silva</t>
  </si>
  <si>
    <t>rodrigo.silva@suez.com</t>
  </si>
  <si>
    <t>ES</t>
  </si>
  <si>
    <t>Serra-ES</t>
  </si>
  <si>
    <t>Arcelor Mittal</t>
  </si>
  <si>
    <t xml:space="preserve">Multiparâmetro </t>
  </si>
  <si>
    <t>6PFC</t>
  </si>
  <si>
    <t>DM-22</t>
  </si>
  <si>
    <t>Policontrol</t>
  </si>
  <si>
    <t>AP2000</t>
  </si>
  <si>
    <t>DM-TU</t>
  </si>
  <si>
    <t>D452201361</t>
  </si>
  <si>
    <t>AY220</t>
  </si>
  <si>
    <t xml:space="preserve">(31) 99735-2775 </t>
  </si>
  <si>
    <t>051090C56708</t>
  </si>
  <si>
    <t>1983628</t>
  </si>
  <si>
    <t>Braskem</t>
  </si>
  <si>
    <t>Isaac Alves Pinto</t>
  </si>
  <si>
    <t>isaac.pinto@suez.com</t>
  </si>
  <si>
    <t>(99) 99155-3898</t>
  </si>
  <si>
    <t>MA</t>
  </si>
  <si>
    <t>140070001031</t>
  </si>
  <si>
    <t>Imperatriz -MA</t>
  </si>
  <si>
    <t>Gerson Miranda  (AcM Carlos Santos)</t>
  </si>
  <si>
    <t>(31) 99744-8598</t>
  </si>
  <si>
    <t>Carlos Santos</t>
  </si>
  <si>
    <t>carlos.santos@suez.com</t>
  </si>
  <si>
    <t>MG</t>
  </si>
  <si>
    <t>060390C58361</t>
  </si>
  <si>
    <t>Belo Horizonte-MG</t>
  </si>
  <si>
    <t>Ygor Marinho</t>
  </si>
  <si>
    <t>ygor.marinho@suez.com</t>
  </si>
  <si>
    <t>(37) 9964-6048</t>
  </si>
  <si>
    <t xml:space="preserve">Divinópolis-MG </t>
  </si>
  <si>
    <t>6266879</t>
  </si>
  <si>
    <t>Ultrameter II 6P</t>
  </si>
  <si>
    <t>6269690</t>
  </si>
  <si>
    <t>M607036</t>
  </si>
  <si>
    <t>MP-6</t>
  </si>
  <si>
    <t xml:space="preserve">Thiago Henrique Miné de Morais </t>
  </si>
  <si>
    <t>(31) 99680-1591</t>
  </si>
  <si>
    <t>Analyser</t>
  </si>
  <si>
    <t>650MA</t>
  </si>
  <si>
    <t>Juatuba -MG</t>
  </si>
  <si>
    <t>Ambev</t>
  </si>
  <si>
    <t>9216/19</t>
  </si>
  <si>
    <t>350M</t>
  </si>
  <si>
    <t>Jobson Rodrigo Larrubia Da Silva</t>
  </si>
  <si>
    <t>jobson-rodrigo.silva@suez.com</t>
  </si>
  <si>
    <t>(21) 98110-2537</t>
  </si>
  <si>
    <t>PH31</t>
  </si>
  <si>
    <t>Juiz de Fora-MG</t>
  </si>
  <si>
    <t>Mercedes Benz</t>
  </si>
  <si>
    <t>Jackson Augusto Gomes</t>
  </si>
  <si>
    <t>jackson.gomes@suez.com</t>
  </si>
  <si>
    <t>(32) 99132-8924</t>
  </si>
  <si>
    <t>11059BC21741</t>
  </si>
  <si>
    <t>Mercedez Bens</t>
  </si>
  <si>
    <t>William Leite Romano</t>
  </si>
  <si>
    <t>william.leiteromano@suez.com</t>
  </si>
  <si>
    <t>(37) 9965-3947</t>
  </si>
  <si>
    <t>11039BC21695</t>
  </si>
  <si>
    <t>Hanna</t>
  </si>
  <si>
    <t>HANNA</t>
  </si>
  <si>
    <t>DM-2P</t>
  </si>
  <si>
    <t>Matheus Henrique Veloso Ferreira</t>
  </si>
  <si>
    <t>matheus.ferreira@suez.com</t>
  </si>
  <si>
    <t>(38) 99722-7683</t>
  </si>
  <si>
    <t>Montes Claros-MG</t>
  </si>
  <si>
    <t>Coteminas S.A.</t>
  </si>
  <si>
    <t>Gabriel Lourenço</t>
  </si>
  <si>
    <t>gabriel.lourenco@suez.com</t>
  </si>
  <si>
    <t>(31) 99838-4748</t>
  </si>
  <si>
    <t>17040C057193</t>
  </si>
  <si>
    <t>Ouro Branco-MG</t>
  </si>
  <si>
    <t>DM-3P</t>
  </si>
  <si>
    <t>M609346</t>
  </si>
  <si>
    <t>Bioprecisa</t>
  </si>
  <si>
    <t>FA-2104N</t>
  </si>
  <si>
    <t>13090C028101</t>
  </si>
  <si>
    <t>José Nascimento</t>
  </si>
  <si>
    <t>jose.nascimento@suez.com</t>
  </si>
  <si>
    <t>(31) 99217-1073</t>
  </si>
  <si>
    <t>2736</t>
  </si>
  <si>
    <t>4211939</t>
  </si>
  <si>
    <t>4222022</t>
  </si>
  <si>
    <t xml:space="preserve"> 4PII</t>
  </si>
  <si>
    <t>4226993</t>
  </si>
  <si>
    <t xml:space="preserve"> 2017108474</t>
  </si>
  <si>
    <t>Prominent</t>
  </si>
  <si>
    <t xml:space="preserve"> 2017006235</t>
  </si>
  <si>
    <t>Felipe Viegas</t>
  </si>
  <si>
    <t>felipe.viegas@suez.com</t>
  </si>
  <si>
    <t>(34) 98170-2525</t>
  </si>
  <si>
    <t>MM S&amp;E Sude</t>
  </si>
  <si>
    <t>09049BC21223</t>
  </si>
  <si>
    <t>Uberlândia-MG</t>
  </si>
  <si>
    <t>Cargill</t>
  </si>
  <si>
    <t>(34) 98170-2526</t>
  </si>
  <si>
    <t>Thiago Tomazelli</t>
  </si>
  <si>
    <t>thiago.tomazelli@suez.com</t>
  </si>
  <si>
    <t>M606994</t>
  </si>
  <si>
    <t>Fotômetro</t>
  </si>
  <si>
    <t xml:space="preserve">Guilherme Garcia </t>
  </si>
  <si>
    <t>guilherme.garcia@suez.com</t>
  </si>
  <si>
    <t>Aguardando informações</t>
  </si>
  <si>
    <t xml:space="preserve">Aguardando informções </t>
  </si>
  <si>
    <t xml:space="preserve">Guto Cândido </t>
  </si>
  <si>
    <t xml:space="preserve">guto.candido@suez.com </t>
  </si>
  <si>
    <t>(17) 99766-6879</t>
  </si>
  <si>
    <t xml:space="preserve">Luiz Herculani </t>
  </si>
  <si>
    <t>luiz.herculani@suez.com</t>
  </si>
  <si>
    <t>(67) 98165-4687</t>
  </si>
  <si>
    <t>Rafael Nascimento</t>
  </si>
  <si>
    <t>rafael.nascimento@suez.com</t>
  </si>
  <si>
    <t>MS</t>
  </si>
  <si>
    <t>Caarapó-MS</t>
  </si>
  <si>
    <t>Fatima Do Sul Agro-Energetica S/A</t>
  </si>
  <si>
    <t>Ultrameter II 4P</t>
  </si>
  <si>
    <t>MM CO&amp;Sul</t>
  </si>
  <si>
    <t>Dourados-MS</t>
  </si>
  <si>
    <t>Marcelo Bovolenta</t>
  </si>
  <si>
    <t>marcelo.bovolenta@suez.com</t>
  </si>
  <si>
    <t>MT</t>
  </si>
  <si>
    <t>Nova Olimpia-MT</t>
  </si>
  <si>
    <t xml:space="preserve">Usinas Itamarati </t>
  </si>
  <si>
    <t>(65) 98124- 4237</t>
  </si>
  <si>
    <t>10079BC21470</t>
  </si>
  <si>
    <t>(65) 98124- 4238</t>
  </si>
  <si>
    <t>4P</t>
  </si>
  <si>
    <t xml:space="preserve">6P </t>
  </si>
  <si>
    <t>Anderson Oliveira</t>
  </si>
  <si>
    <t>anderson.oliveira@suez.com</t>
  </si>
  <si>
    <t>(91) 99292-7121</t>
  </si>
  <si>
    <t xml:space="preserve">Adriano Ribeiro </t>
  </si>
  <si>
    <t>adriano.ribeiro@suez.com</t>
  </si>
  <si>
    <t>PA</t>
  </si>
  <si>
    <t>Pocket Pro</t>
  </si>
  <si>
    <t>Barcarena-PA</t>
  </si>
  <si>
    <t xml:space="preserve">Alunorte </t>
  </si>
  <si>
    <t>DM-32</t>
  </si>
  <si>
    <t>Joseane Macena</t>
  </si>
  <si>
    <t>joseane.macena@suez.com</t>
  </si>
  <si>
    <t>(81) 99632-9183</t>
  </si>
  <si>
    <t>PE</t>
  </si>
  <si>
    <t xml:space="preserve">Jaboatão dos Guararapes-PE </t>
  </si>
  <si>
    <t>CBA</t>
  </si>
  <si>
    <t>Severino Brito</t>
  </si>
  <si>
    <t>severino.silva@suez.com</t>
  </si>
  <si>
    <t>(81) 99232-9208</t>
  </si>
  <si>
    <t>Jardiel Jose de Oliveira</t>
  </si>
  <si>
    <t>jardiel.oliveira@suez.com</t>
  </si>
  <si>
    <t>(86) 99408-7574</t>
  </si>
  <si>
    <t>PI</t>
  </si>
  <si>
    <t>Teresina-PI</t>
  </si>
  <si>
    <t>10090C040251</t>
  </si>
  <si>
    <t>2100P</t>
  </si>
  <si>
    <t>(44) 99172-5427</t>
  </si>
  <si>
    <t>PR</t>
  </si>
  <si>
    <t>Astorga-PR</t>
  </si>
  <si>
    <t>Nova Produtiva</t>
  </si>
  <si>
    <t>15030C039256</t>
  </si>
  <si>
    <t>3008531</t>
  </si>
  <si>
    <t>pH 5+</t>
  </si>
  <si>
    <t>6247093</t>
  </si>
  <si>
    <t>10049BC21424</t>
  </si>
  <si>
    <t>Rafael Pedroso</t>
  </si>
  <si>
    <t>rafael.pedroso@suez.com</t>
  </si>
  <si>
    <t>(42) 99152 7969</t>
  </si>
  <si>
    <t>Leandro Zunkowski</t>
  </si>
  <si>
    <t>leandro.zunkowski@suez.com</t>
  </si>
  <si>
    <t>Ponta Grossa-PR</t>
  </si>
  <si>
    <t>AMBEV</t>
  </si>
  <si>
    <t xml:space="preserve">Ronaldo Melo </t>
  </si>
  <si>
    <t>ronaldo.melo@suez.com</t>
  </si>
  <si>
    <t>RJ</t>
  </si>
  <si>
    <t>4224380</t>
  </si>
  <si>
    <t>Duque de Caxias-RJ</t>
  </si>
  <si>
    <t>Arlanxeo</t>
  </si>
  <si>
    <t>133510002007</t>
  </si>
  <si>
    <t>Pocket Pro PH</t>
  </si>
  <si>
    <t>Leonardo Gonçalves</t>
  </si>
  <si>
    <t>leonardo.goncalves@suez.com</t>
  </si>
  <si>
    <t>(21) 99607-3132</t>
  </si>
  <si>
    <t>Lab E&amp;P</t>
  </si>
  <si>
    <t>B207696042</t>
  </si>
  <si>
    <t>Ohaus</t>
  </si>
  <si>
    <t>ARC 120BR</t>
  </si>
  <si>
    <t xml:space="preserve">Alfa Rio Química </t>
  </si>
  <si>
    <t>Sartorius</t>
  </si>
  <si>
    <t>ED224S</t>
  </si>
  <si>
    <t>Metrohm</t>
  </si>
  <si>
    <t>827 PH LAB</t>
  </si>
  <si>
    <t>14070C034003</t>
  </si>
  <si>
    <t>Analisador de Umidade</t>
  </si>
  <si>
    <t>D207302309</t>
  </si>
  <si>
    <t>Shimadzu</t>
  </si>
  <si>
    <t>MOC 120H</t>
  </si>
  <si>
    <t>Eduardo Mello</t>
  </si>
  <si>
    <t>eduardo.mello@suez.com</t>
  </si>
  <si>
    <t>(21) 98103-6080</t>
  </si>
  <si>
    <t>B21649</t>
  </si>
  <si>
    <t>Itaguaí-RJ</t>
  </si>
  <si>
    <t>11060C009644</t>
  </si>
  <si>
    <t>1512638</t>
  </si>
  <si>
    <t>6244344</t>
  </si>
  <si>
    <t>1518977</t>
  </si>
  <si>
    <t>6273837</t>
  </si>
  <si>
    <t>21070D000217</t>
  </si>
  <si>
    <t>B347032029</t>
  </si>
  <si>
    <t>Fabiano Argolo</t>
  </si>
  <si>
    <t>fabiano.argolo@suez.com</t>
  </si>
  <si>
    <t>(21) 99657-0065</t>
  </si>
  <si>
    <t>Miguel Frug</t>
  </si>
  <si>
    <t>miguel.frug@suez.com</t>
  </si>
  <si>
    <t>Macacu-RJ</t>
  </si>
  <si>
    <t xml:space="preserve">Luis Guillermo </t>
  </si>
  <si>
    <t>luis-guillermo.freites@suez.com</t>
  </si>
  <si>
    <t>RS</t>
  </si>
  <si>
    <t xml:space="preserve"> Ultrameter II</t>
  </si>
  <si>
    <t>Alegrete-RS</t>
  </si>
  <si>
    <t>12119BC222005</t>
  </si>
  <si>
    <t>Thais Silva Nunes</t>
  </si>
  <si>
    <t>thais.nunes@suez.com</t>
  </si>
  <si>
    <t>(51) 98182-5891</t>
  </si>
  <si>
    <t>Paulo Corsete</t>
  </si>
  <si>
    <t>paulo.corsete@suez.com</t>
  </si>
  <si>
    <t>12079BC22146</t>
  </si>
  <si>
    <t>Porto Alegre-RS</t>
  </si>
  <si>
    <t>6273676</t>
  </si>
  <si>
    <t>6P</t>
  </si>
  <si>
    <t>6270110</t>
  </si>
  <si>
    <t>210246601028</t>
  </si>
  <si>
    <t>2015768</t>
  </si>
  <si>
    <t>Fernanda Kaiser</t>
  </si>
  <si>
    <t>fernanda.kaiser@suez.com</t>
  </si>
  <si>
    <t>(51) 98105-8910</t>
  </si>
  <si>
    <t>Heavy Industry - Fenix</t>
  </si>
  <si>
    <t>Triunfo-RS</t>
  </si>
  <si>
    <t>AL204</t>
  </si>
  <si>
    <t>Akso</t>
  </si>
  <si>
    <t>AK151</t>
  </si>
  <si>
    <t>11050C0018</t>
  </si>
  <si>
    <t>Deivid elias</t>
  </si>
  <si>
    <t>deivid.elias@suez.com</t>
  </si>
  <si>
    <t>(55) 9626-8529</t>
  </si>
  <si>
    <t>Karla Perin</t>
  </si>
  <si>
    <t>karla.perin@suez.com</t>
  </si>
  <si>
    <t>Uruguaiana-RS</t>
  </si>
  <si>
    <t>AES</t>
  </si>
  <si>
    <t>UP-25058168</t>
  </si>
  <si>
    <t>Denver</t>
  </si>
  <si>
    <t>UP-25</t>
  </si>
  <si>
    <t>UP-10066426</t>
  </si>
  <si>
    <t>UP-10</t>
  </si>
  <si>
    <t>Matheus Hermes Bahr</t>
  </si>
  <si>
    <t>matheus.bahr@suez.com</t>
  </si>
  <si>
    <t>(47) 99138-6501</t>
  </si>
  <si>
    <t>SC</t>
  </si>
  <si>
    <t>Jaraguá do Sul-SC</t>
  </si>
  <si>
    <t>WEG</t>
  </si>
  <si>
    <t>6253770</t>
  </si>
  <si>
    <t>Thiago Ferreira da Silva</t>
  </si>
  <si>
    <t>thiago.ferreiradasilva@suez.com</t>
  </si>
  <si>
    <t>(11) 96068-7071</t>
  </si>
  <si>
    <t>Davi Santos</t>
  </si>
  <si>
    <t>davi.santos@suez.com</t>
  </si>
  <si>
    <t>SP</t>
  </si>
  <si>
    <t>ABC-SP</t>
  </si>
  <si>
    <t>Myron L Company</t>
  </si>
  <si>
    <t>Eduardo Garcia Zotto</t>
  </si>
  <si>
    <t>eduardo.zotto@suez.com</t>
  </si>
  <si>
    <t xml:space="preserve">(14)  99836 9382  </t>
  </si>
  <si>
    <t>Rafael Pietro</t>
  </si>
  <si>
    <t>rafael.pietro@suez.com</t>
  </si>
  <si>
    <t>142380001002</t>
  </si>
  <si>
    <t>Agudos-SP</t>
  </si>
  <si>
    <t>Rafaela Gomes</t>
  </si>
  <si>
    <t>rafaela.gomes@suez.com</t>
  </si>
  <si>
    <t>(11) 97192-7984</t>
  </si>
  <si>
    <t>Vinicius de Paula</t>
  </si>
  <si>
    <t>vinicius.paula@suez.com</t>
  </si>
  <si>
    <t>Heavy Industry - Lobos</t>
  </si>
  <si>
    <t>Alumínio-SP</t>
  </si>
  <si>
    <t>Sonia Cristina De Jesus Oliveira</t>
  </si>
  <si>
    <t>sonia.jesus@suez.com</t>
  </si>
  <si>
    <t>(16) 99636-8332</t>
  </si>
  <si>
    <t>Araraquara-SP</t>
  </si>
  <si>
    <t>Suez WTS (Laboratório)</t>
  </si>
  <si>
    <t>(16) 99636-8333</t>
  </si>
  <si>
    <t>21080D000412</t>
  </si>
  <si>
    <t>Natália Correia</t>
  </si>
  <si>
    <t>natalia.correa@suez.com</t>
  </si>
  <si>
    <t>(16) 99756-8086</t>
  </si>
  <si>
    <t>Rafael Campos</t>
  </si>
  <si>
    <t>rafael.campos@suez.com</t>
  </si>
  <si>
    <t>1354920</t>
  </si>
  <si>
    <t xml:space="preserve"> DR2800</t>
  </si>
  <si>
    <t>Phmetro</t>
  </si>
  <si>
    <t>Flaminio Neto</t>
  </si>
  <si>
    <t>flaminio.neto@suez.com</t>
  </si>
  <si>
    <t>(16) 99610-2979</t>
  </si>
  <si>
    <t>Araraquara (Lab)</t>
  </si>
  <si>
    <t>H59327</t>
  </si>
  <si>
    <t>AE 200</t>
  </si>
  <si>
    <t>Hi98703</t>
  </si>
  <si>
    <t>4229146</t>
  </si>
  <si>
    <t xml:space="preserve"> 4P</t>
  </si>
  <si>
    <t>Jonathan Giovedy</t>
  </si>
  <si>
    <t>jonathan.giovedy@suez.com</t>
  </si>
  <si>
    <t>(19) 99965-7673</t>
  </si>
  <si>
    <t>Gustavo Rowe</t>
  </si>
  <si>
    <t>gustavo.rowe@suez.com</t>
  </si>
  <si>
    <t>Campinas-SP</t>
  </si>
  <si>
    <t>Raul Oliveira</t>
  </si>
  <si>
    <t>raul.oliveira@suez.com</t>
  </si>
  <si>
    <t>(11) 97586 9162</t>
  </si>
  <si>
    <t xml:space="preserve">Saulo Colenci </t>
  </si>
  <si>
    <t>saulo.colenci@suez.com</t>
  </si>
  <si>
    <t>Cotia (Laboratórios)</t>
  </si>
  <si>
    <t>B042078134</t>
  </si>
  <si>
    <t>Cotia -SP</t>
  </si>
  <si>
    <t>1113112822</t>
  </si>
  <si>
    <t>(11) 95784-0665</t>
  </si>
  <si>
    <t xml:space="preserve">Braulio Herrera </t>
  </si>
  <si>
    <t>braulio.herrera@suez.com</t>
  </si>
  <si>
    <t xml:space="preserve">(19) 99906-7480 </t>
  </si>
  <si>
    <t>10090C0150</t>
  </si>
  <si>
    <t>Lab Suplly</t>
  </si>
  <si>
    <t>12070C019229</t>
  </si>
  <si>
    <t>27308347</t>
  </si>
  <si>
    <t>D452201536</t>
  </si>
  <si>
    <t>B142364760</t>
  </si>
  <si>
    <t>X09247</t>
  </si>
  <si>
    <t>Thermo</t>
  </si>
  <si>
    <t>VED1404020</t>
  </si>
  <si>
    <t>Ajmicronal</t>
  </si>
  <si>
    <t>AJX1600</t>
  </si>
  <si>
    <t>Qualxtron</t>
  </si>
  <si>
    <t>QX1500</t>
  </si>
  <si>
    <t>410480</t>
  </si>
  <si>
    <t>4210448</t>
  </si>
  <si>
    <t>A15763</t>
  </si>
  <si>
    <t>Rubens Giglioli</t>
  </si>
  <si>
    <t>rubens.giglioli@suez.com</t>
  </si>
  <si>
    <t>1378680</t>
  </si>
  <si>
    <t>Lençois Paulista-SP</t>
  </si>
  <si>
    <t>Bracell</t>
  </si>
  <si>
    <t>Thiago Garcia</t>
  </si>
  <si>
    <t>thiago.garcia@suez.com</t>
  </si>
  <si>
    <t>Renato Chialastri</t>
  </si>
  <si>
    <t>renato.chialastri@suez.com</t>
  </si>
  <si>
    <t>Presidente Prudente-SP</t>
  </si>
  <si>
    <t>Marfrig</t>
  </si>
  <si>
    <t>Rodrigo Aparecido Teixeira Amaro</t>
  </si>
  <si>
    <t>rodrigo.amaro@suez.com</t>
  </si>
  <si>
    <t>(14) 99688-0361</t>
  </si>
  <si>
    <t>D452202153</t>
  </si>
  <si>
    <t>Promissão-SP</t>
  </si>
  <si>
    <t>Ulisses Alves de Sibia</t>
  </si>
  <si>
    <t>ulisses.sibia@suez.com</t>
  </si>
  <si>
    <t>(14) 98157 5005</t>
  </si>
  <si>
    <t>16100C053269</t>
  </si>
  <si>
    <t>Everton Delturqui</t>
  </si>
  <si>
    <t>everton.delturqui@suez.com</t>
  </si>
  <si>
    <t>(12) 99783-1123</t>
  </si>
  <si>
    <t>Rio Claro-SP</t>
  </si>
  <si>
    <t>DELTA</t>
  </si>
  <si>
    <t>DR2500</t>
  </si>
  <si>
    <t>19040C075336</t>
  </si>
  <si>
    <t>Lucas Munhoz</t>
  </si>
  <si>
    <t>lucas.munhoz@suez.com</t>
  </si>
  <si>
    <t>(11) 94278-5357</t>
  </si>
  <si>
    <t>Amadeu Peixoto</t>
  </si>
  <si>
    <t>amadeu.peixoto@suez.com</t>
  </si>
  <si>
    <t>Santo André-SP</t>
  </si>
  <si>
    <t>RHODIA</t>
  </si>
  <si>
    <t>DM 3</t>
  </si>
  <si>
    <t>14080C034429</t>
  </si>
  <si>
    <t>(11) 94314-2588</t>
  </si>
  <si>
    <t>12100C0301</t>
  </si>
  <si>
    <t>Felipe Rokicki</t>
  </si>
  <si>
    <t>bianca.dossantos@suez.com</t>
  </si>
  <si>
    <t>(11) 98251-1011</t>
  </si>
  <si>
    <t>felipe.rokicki@suez.com</t>
  </si>
  <si>
    <t>10079C21465</t>
  </si>
  <si>
    <t>Fábio Morais</t>
  </si>
  <si>
    <t>fabio.morais@suez.com</t>
  </si>
  <si>
    <t>(11) 94447-4426</t>
  </si>
  <si>
    <t>10030C001527</t>
  </si>
  <si>
    <t>120890C91018</t>
  </si>
  <si>
    <t>LOVIBOND</t>
  </si>
  <si>
    <t>TB 250 WL</t>
  </si>
  <si>
    <t xml:space="preserve"> DM-3P</t>
  </si>
  <si>
    <t>Prometeon</t>
  </si>
  <si>
    <t xml:space="preserve">Prometeon </t>
  </si>
  <si>
    <t>Romildo Gonçalves</t>
  </si>
  <si>
    <t>romildo.goncalves@suez.com</t>
  </si>
  <si>
    <t>12039BC22007</t>
  </si>
  <si>
    <t>São José dos Campos-SP</t>
  </si>
  <si>
    <t>REVAP</t>
  </si>
  <si>
    <t>Clovis Oliveira</t>
  </si>
  <si>
    <t>clovis.oliveira@suez.com</t>
  </si>
  <si>
    <t>(24) 98112-8147</t>
  </si>
  <si>
    <t>São Paulo-SP</t>
  </si>
  <si>
    <t>Davi Nascimento Santos</t>
  </si>
  <si>
    <t>(11) 98371-6541</t>
  </si>
  <si>
    <t>16020C047676</t>
  </si>
  <si>
    <t>Antonio Aguimar Ribeiro</t>
  </si>
  <si>
    <t>a.ribeiro@suez.com</t>
  </si>
  <si>
    <t>(11) 95476-9333</t>
  </si>
  <si>
    <t>Gustavo Pereira</t>
  </si>
  <si>
    <t>gustavo.pereira@suez.com</t>
  </si>
  <si>
    <t>Nitroquimica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</si>
  <si>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</si>
  <si>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</si>
  <si>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</si>
  <si>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</si>
  <si>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</si>
  <si>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</si>
  <si>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13060C026283</t>
  </si>
  <si>
    <t>Sorocaba-SP</t>
  </si>
  <si>
    <t>VED 1304018</t>
  </si>
  <si>
    <t>Micronal</t>
  </si>
  <si>
    <t>B380AJX1600</t>
  </si>
  <si>
    <t>B746974184</t>
  </si>
  <si>
    <t>S220</t>
  </si>
  <si>
    <t>13010C022672</t>
  </si>
  <si>
    <t>12069BC22126</t>
  </si>
  <si>
    <t xml:space="preserve"> 12119BC22187</t>
  </si>
  <si>
    <t>Medidor de OD</t>
  </si>
  <si>
    <t>17K101047</t>
  </si>
  <si>
    <t>YSI</t>
  </si>
  <si>
    <t>Pro 20i</t>
  </si>
  <si>
    <t>Humberto de Campos Junior</t>
  </si>
  <si>
    <t>humberto.junior@suez.com</t>
  </si>
  <si>
    <t>(19) 97147 2917</t>
  </si>
  <si>
    <t>09059BC21258</t>
  </si>
  <si>
    <t>Varzea Paulista-SP</t>
  </si>
  <si>
    <t>4222088</t>
  </si>
  <si>
    <t>1314664</t>
  </si>
  <si>
    <t>893757</t>
  </si>
  <si>
    <t>(65) 98124- 4240</t>
  </si>
  <si>
    <t xml:space="preserve">Micropipeta </t>
  </si>
  <si>
    <t>NJ01239</t>
  </si>
  <si>
    <t xml:space="preserve">Finnpipette F2 100 - 1000uL </t>
  </si>
  <si>
    <t>(65) 98124- 4241</t>
  </si>
  <si>
    <t>NJ01219</t>
  </si>
  <si>
    <t>Finnpipette F2 10 - 100uL</t>
  </si>
  <si>
    <t>(65) 98124- 4242</t>
  </si>
  <si>
    <t>Pipeta</t>
  </si>
  <si>
    <t>NJ01259</t>
  </si>
  <si>
    <t xml:space="preserve"> Finnpipette F2 1-10mL </t>
  </si>
  <si>
    <t xml:space="preserve">Brand </t>
  </si>
  <si>
    <t>Transferpette S</t>
  </si>
  <si>
    <t>124754Z</t>
  </si>
  <si>
    <t>Eppendorf</t>
  </si>
  <si>
    <t>Research Plus</t>
  </si>
  <si>
    <t xml:space="preserve">Research Plus </t>
  </si>
  <si>
    <t>H26572D</t>
  </si>
  <si>
    <t>Research</t>
  </si>
  <si>
    <t>20L82761</t>
  </si>
  <si>
    <t>20G35640</t>
  </si>
  <si>
    <t>12N93913</t>
  </si>
  <si>
    <t>P31644C</t>
  </si>
  <si>
    <t>ME905279</t>
  </si>
  <si>
    <t>Boeco</t>
  </si>
  <si>
    <t>ME905258</t>
  </si>
  <si>
    <t>20D57924</t>
  </si>
  <si>
    <t>19B28639</t>
  </si>
  <si>
    <t>M23227B</t>
  </si>
  <si>
    <t>Não Especificado</t>
  </si>
  <si>
    <t xml:space="preserve">Phmetro Portátil - Pcket Pro </t>
  </si>
  <si>
    <t>ER ANALITICA</t>
  </si>
  <si>
    <t>Condutivímetro - DM32</t>
  </si>
  <si>
    <t>Phmetro Bancada - DM22</t>
  </si>
  <si>
    <t>Espectro - DR3900</t>
  </si>
  <si>
    <t>Intrumento liberado com restrição, apresenta avarias no display e no detector principal compartimento de cubeta.</t>
  </si>
  <si>
    <t>Phmetro Portátil - Pocket Pro</t>
  </si>
  <si>
    <t>Medidor Mult. - Ultrameter 6P</t>
  </si>
  <si>
    <t>Condutívimetro - Ultrameter 4P</t>
  </si>
  <si>
    <t>PH-00072</t>
  </si>
  <si>
    <t>Phmetro Portatil -  L6606</t>
  </si>
  <si>
    <t>TURB-00005</t>
  </si>
  <si>
    <t>Turbidimetro 2100Q</t>
  </si>
  <si>
    <t xml:space="preserve">Carcaça superior com avarias. </t>
  </si>
  <si>
    <t>Pipeta Transferpette S 1 - 10 ml</t>
  </si>
  <si>
    <t>Pipeta Transferpette S 100 - 1000 µL</t>
  </si>
  <si>
    <t>Carcaça com avarias</t>
  </si>
  <si>
    <t>Pipeta Research Plus 100 - 1000 µL</t>
  </si>
  <si>
    <t>Pipeta Research Plus 100 µL</t>
  </si>
  <si>
    <t xml:space="preserve">Pipeta Research 10 µL </t>
  </si>
  <si>
    <t>Pipeta Research 10 µL</t>
  </si>
  <si>
    <t>Pipeta Transferpette S 10 µL</t>
  </si>
  <si>
    <t>ESP-00021</t>
  </si>
  <si>
    <t>Espectro DR2800</t>
  </si>
  <si>
    <t>PH-00035</t>
  </si>
  <si>
    <t>Phmetro Bancada 827 ph</t>
  </si>
  <si>
    <t>Balança Analítica ED224S</t>
  </si>
  <si>
    <t>Balança Semi Analítica ARC120</t>
  </si>
  <si>
    <t>Determinador Umidade MOC-120H</t>
  </si>
  <si>
    <t>Turbidimetro Portátil - 2100Q</t>
  </si>
  <si>
    <t xml:space="preserve"> Condutivimetro Portátil - 912</t>
  </si>
  <si>
    <t xml:space="preserve"> ESP-00019</t>
  </si>
  <si>
    <t>Espectrofotômetro - AJX1600</t>
  </si>
  <si>
    <t>Phmetro - Seven Compact</t>
  </si>
  <si>
    <t>PH-00032</t>
  </si>
  <si>
    <t>Phmetro Portátil - 827phlab</t>
  </si>
  <si>
    <t>PH-00031</t>
  </si>
  <si>
    <t>Espectrofotômetro - DR3900</t>
  </si>
  <si>
    <t>Fotômetro - DR890</t>
  </si>
  <si>
    <t>Instrumento com demasiada oxidação no compartimento de pilhas, liberado com restrição.</t>
  </si>
  <si>
    <t>Equipamento com demasiada oxidação no compartimento de pilhas, liberado com restrição.</t>
  </si>
  <si>
    <t>TURB-00003</t>
  </si>
  <si>
    <t>Condutivimetro Portátil - 4P</t>
  </si>
  <si>
    <t>Phmetro Portátil - L6606</t>
  </si>
  <si>
    <t xml:space="preserve"> Eletrodo de pH com alta lentidão, indicando fim de vida útil, necessário troca. Liberado com restrição.</t>
  </si>
  <si>
    <t>Medidor de OD - Pro 20i</t>
  </si>
  <si>
    <t>COND-00025</t>
  </si>
  <si>
    <t>Myron L</t>
  </si>
  <si>
    <t xml:space="preserve"> Adesivo do teclado deteriorado, liberado com restrição.</t>
  </si>
  <si>
    <t>Micropipeta - Research Plus</t>
  </si>
  <si>
    <t>TURB-00025</t>
  </si>
  <si>
    <t xml:space="preserve">16837 - Tampa superior avariada, recomendamos a troca na próxima manutenção. </t>
  </si>
  <si>
    <t xml:space="preserve"> COND-00015</t>
  </si>
  <si>
    <t>Condutivimetro Bancada</t>
  </si>
  <si>
    <t>Phmetro Bancada</t>
  </si>
  <si>
    <t>PH-00026</t>
  </si>
  <si>
    <t>Espectrofotômetro - DR 1900</t>
  </si>
  <si>
    <t>M Multiparametro 6P</t>
  </si>
  <si>
    <t xml:space="preserve"> DQO-00005</t>
  </si>
  <si>
    <t>Reator DQO DRB200</t>
  </si>
  <si>
    <t>ESP-00044</t>
  </si>
  <si>
    <t>Espectro DR1900</t>
  </si>
  <si>
    <t>Condutivimetro 4P</t>
  </si>
  <si>
    <t>Phmetro Portátil</t>
  </si>
  <si>
    <t xml:space="preserve"> COL-00022</t>
  </si>
  <si>
    <t>Fotômetro DR900</t>
  </si>
  <si>
    <t>Phmetro L660</t>
  </si>
  <si>
    <t>Instrumento liberado com restrição. Avarias na mascara do teclado.</t>
  </si>
  <si>
    <t>Fotômetro DR890</t>
  </si>
  <si>
    <t xml:space="preserve"> Instrumento liberado com restrição. Todos filtros opticos e contatos de pilhas com oxidação.</t>
  </si>
  <si>
    <t xml:space="preserve">Espectrofotômetro - DR2500 </t>
  </si>
  <si>
    <t>Carcaça superior do instrumento encontra-se avariada e possui oxidação nos conectores da placa eletronica, indicando vida útil avançada do equipamento.</t>
  </si>
  <si>
    <t>Medidor Mult - 6PFC</t>
  </si>
  <si>
    <t>Equipamento não aceita ajuste na escala de pH, devido vida útil avançada do eletrodo.</t>
  </si>
  <si>
    <t>Phmetro - DM-3P</t>
  </si>
  <si>
    <t>Colorímetro DR900</t>
  </si>
  <si>
    <t>HACH</t>
  </si>
  <si>
    <t>Filtro de 560nm manchado.</t>
  </si>
  <si>
    <t>Multiparâmetros - 6PFC</t>
  </si>
  <si>
    <t>Fotômetro - DR900</t>
  </si>
  <si>
    <t>Condutivimetro - 650MA</t>
  </si>
  <si>
    <t>Phmetro - 350M</t>
  </si>
  <si>
    <t>Eletrodo apresenta vida útil avançada.</t>
  </si>
  <si>
    <t>LAAE 002</t>
  </si>
  <si>
    <t>Espectrofotômetro - AJX-1600</t>
  </si>
  <si>
    <t>LAEE 001</t>
  </si>
  <si>
    <t>Quaxltron</t>
  </si>
  <si>
    <t>Espectrofotômetro DR2800</t>
  </si>
  <si>
    <t>Substituido o compartimento de pilhas</t>
  </si>
  <si>
    <t>Turbidimêtro TB 250 WL</t>
  </si>
  <si>
    <t>Condutivímetro DM32</t>
  </si>
  <si>
    <t>pHmetro - DM22</t>
  </si>
  <si>
    <t>Colorímetro -DR900</t>
  </si>
  <si>
    <t>Condutivímetro - 4P</t>
  </si>
  <si>
    <t>Phmetro - Pocket Pro PH</t>
  </si>
  <si>
    <t xml:space="preserve"> Equipamento apresenta demasiada lentidão, indicando fim de vida útil.</t>
  </si>
  <si>
    <t>Phmetro - L6606</t>
  </si>
  <si>
    <t>COND-00032</t>
  </si>
  <si>
    <t>Condutivímetro - 3Star</t>
  </si>
  <si>
    <t>Thermo Scientific</t>
  </si>
  <si>
    <t>Condutivímetro - 4PII</t>
  </si>
  <si>
    <t>COND-00059</t>
  </si>
  <si>
    <t xml:space="preserve"> Myron L</t>
  </si>
  <si>
    <t xml:space="preserve"> Eletrodo de pH encontra-se inoperante.</t>
  </si>
  <si>
    <t xml:space="preserve"> Eletrodo apresenta lentidão para realizar as leituras.</t>
  </si>
  <si>
    <t>Turbídimetro - 2100Q</t>
  </si>
  <si>
    <t>Contatos de pilhas oxidados e carcaça superior com vida útil avançada</t>
  </si>
  <si>
    <t xml:space="preserve"> ESP-00008</t>
  </si>
  <si>
    <t>Filtro óptico azul manchado.</t>
  </si>
  <si>
    <t>ESP-00028</t>
  </si>
  <si>
    <t>PH-00018</t>
  </si>
  <si>
    <t>Phmetro -L6606</t>
  </si>
  <si>
    <t>PH-00044</t>
  </si>
  <si>
    <t>Eletrodo apresenta lentidão e vida útil avançada</t>
  </si>
  <si>
    <t xml:space="preserve"> BALAN-00003</t>
  </si>
  <si>
    <t>Colorímetro - DR900</t>
  </si>
  <si>
    <t>Medidor Multiparâmetro - 6PFC</t>
  </si>
  <si>
    <t>MULT-00011</t>
  </si>
  <si>
    <t>Medidor Multirâmetros - 6PI</t>
  </si>
  <si>
    <t>ESP-00045</t>
  </si>
  <si>
    <t>Espectrofotômetro - DR1900</t>
  </si>
  <si>
    <t>Carcaça superior danificada, necessário troca na próxima manutenção.</t>
  </si>
  <si>
    <t>PH-0078</t>
  </si>
  <si>
    <t>Eletrodo com vida útil avançada, sendo necessário sua troca.</t>
  </si>
  <si>
    <t>BALAN-00007</t>
  </si>
  <si>
    <t>Balança Analítica - AY220</t>
  </si>
  <si>
    <t>COND-00058</t>
  </si>
  <si>
    <t>Condutívimetro - DM32</t>
  </si>
  <si>
    <t>COND-00012</t>
  </si>
  <si>
    <t>Condutívimetro - 4PII</t>
  </si>
  <si>
    <t>ESP-00010</t>
  </si>
  <si>
    <t>PH-0079</t>
  </si>
  <si>
    <t>Phmetro - DM22</t>
  </si>
  <si>
    <t xml:space="preserve">Myron L </t>
  </si>
  <si>
    <t xml:space="preserve"> 020979</t>
  </si>
  <si>
    <t xml:space="preserve"> Filtro óptico azul manchado e lâmpada de tungstênio com vida útil avançada.</t>
  </si>
  <si>
    <t xml:space="preserve"> TURB-00020</t>
  </si>
  <si>
    <t>022418</t>
  </si>
  <si>
    <t>Balança Analítica - AE200</t>
  </si>
  <si>
    <t>Equipamento não aceita ajuste na sua curva de calibração</t>
  </si>
  <si>
    <t>020981</t>
  </si>
  <si>
    <t>Espectrofotômetro - DR2800</t>
  </si>
  <si>
    <t>Turbídimetro - Hi98703</t>
  </si>
  <si>
    <t>ESP-00017</t>
  </si>
  <si>
    <t>MULT-00003</t>
  </si>
  <si>
    <t>Medidor Mult. - 6PFC</t>
  </si>
  <si>
    <t xml:space="preserve"> Eletrodo do instrumento encontra-se com vida avançado, apresentando lentidão nas leituras.</t>
  </si>
  <si>
    <t>Phmetro - DM-2P</t>
  </si>
  <si>
    <t>Equipamento apresenta oxidação no circuito de comando da sua placa principal.</t>
  </si>
  <si>
    <t xml:space="preserve"> Bateria de lítio apresenta baixa carga e foi encontrado uma adaptação em seu circuito. Touch Screen
apresenta vida útil avançada.</t>
  </si>
  <si>
    <t>Medidor Mult. - MP6</t>
  </si>
  <si>
    <t>Identif. Cliente</t>
  </si>
  <si>
    <t>Equipamento</t>
  </si>
  <si>
    <t>Número de Série</t>
  </si>
  <si>
    <t>O.S.</t>
  </si>
  <si>
    <t>PRESTADOR</t>
  </si>
  <si>
    <t>Observações</t>
  </si>
  <si>
    <t>Localização</t>
  </si>
  <si>
    <t>Data</t>
  </si>
  <si>
    <t>Mês</t>
  </si>
  <si>
    <t>ESP-00023</t>
  </si>
  <si>
    <t xml:space="preserve">Hach </t>
  </si>
  <si>
    <t>Compartimento de cubeta e bateria de lítio em final de vida útil.</t>
  </si>
  <si>
    <t>Condutivimetro Portátil</t>
  </si>
  <si>
    <t>-</t>
  </si>
  <si>
    <t>Ge</t>
  </si>
  <si>
    <t>CT003</t>
  </si>
  <si>
    <t>Turbidimetro Portátil</t>
  </si>
  <si>
    <t>Lingueta de fixação da cubeta (tampa superior do conj. Optico) danificada.</t>
  </si>
  <si>
    <t>ESP-00020</t>
  </si>
  <si>
    <t>Bateria de lítio com baixa carga e lazer de cod. De barras inoperante.</t>
  </si>
  <si>
    <t>DQO-00004</t>
  </si>
  <si>
    <t>Reator DRB200</t>
  </si>
  <si>
    <t>COND-00020</t>
  </si>
  <si>
    <t>Display com avarias</t>
  </si>
  <si>
    <t>PH-00034</t>
  </si>
  <si>
    <t>Instrumento inoperante, devido vazamento de pilhas. Será encaminhado a ER.</t>
  </si>
  <si>
    <t>DQO-00005</t>
  </si>
  <si>
    <t xml:space="preserve">Phmetro Portátil </t>
  </si>
  <si>
    <t>Instrumento com divergências de resistividade. Será encaminhado para ER.</t>
  </si>
  <si>
    <t>COL-00022</t>
  </si>
  <si>
    <t>Colorimetro DR900</t>
  </si>
  <si>
    <t>COL-00016</t>
  </si>
  <si>
    <t>LADC 3</t>
  </si>
  <si>
    <t xml:space="preserve">Balança Micro </t>
  </si>
  <si>
    <t>M Toledo</t>
  </si>
  <si>
    <t xml:space="preserve">Condutivimetro Portátil </t>
  </si>
  <si>
    <t>Instrumento inoperante, não liga. Será encaminhado para ER.</t>
  </si>
  <si>
    <t>Carcaça do instrumento trincada.</t>
  </si>
  <si>
    <t>CT 051</t>
  </si>
  <si>
    <t xml:space="preserve">Balança Semi Analítica </t>
  </si>
  <si>
    <t>LADC 1</t>
  </si>
  <si>
    <t>CT 008</t>
  </si>
  <si>
    <t>Bateria de litio com baixa carga.</t>
  </si>
  <si>
    <t xml:space="preserve">Phmetro/ISE Bancada </t>
  </si>
  <si>
    <t xml:space="preserve">Balança Analítica </t>
  </si>
  <si>
    <t>GESULRS-EQUI009</t>
  </si>
  <si>
    <t>LC-021</t>
  </si>
  <si>
    <t>Turbídimetro</t>
  </si>
  <si>
    <t>1306C026283</t>
  </si>
  <si>
    <t>PROD-002</t>
  </si>
  <si>
    <t>Condutivimetro</t>
  </si>
  <si>
    <t>LC-013</t>
  </si>
  <si>
    <t>VED1304018</t>
  </si>
  <si>
    <t>Equipamento obsoletado pelo cliente.</t>
  </si>
  <si>
    <t>LC-036</t>
  </si>
  <si>
    <t>Equipamento não aceita ajuste devido vida útil avançada, impossibilitando sua calibração.</t>
  </si>
  <si>
    <t>LC-032</t>
  </si>
  <si>
    <t>LC-038</t>
  </si>
  <si>
    <t>LC-039</t>
  </si>
  <si>
    <t>Phmetro L6606</t>
  </si>
  <si>
    <t>Pipeta LABMATE</t>
  </si>
  <si>
    <t>Labmate</t>
  </si>
  <si>
    <t>Equipamento encontra-se com vida útil avançada, impossibilitando o ajuste linear de sua curva de calibração</t>
  </si>
  <si>
    <t>DQO-00003</t>
  </si>
  <si>
    <t>Reator de DQO DRB200</t>
  </si>
  <si>
    <t>COND-00015</t>
  </si>
  <si>
    <t>Condutívimetro DM-32</t>
  </si>
  <si>
    <t>Colorímetro DR890</t>
  </si>
  <si>
    <t>Condutívimetro SC82</t>
  </si>
  <si>
    <t>Yokogawa</t>
  </si>
  <si>
    <t>Phmetro pHtestr30</t>
  </si>
  <si>
    <t>Waterproof</t>
  </si>
  <si>
    <t>09059BC21244</t>
  </si>
  <si>
    <t>Necessário a troca de todos filtros opticos para ajustar os valores de leitura.</t>
  </si>
  <si>
    <t>Condutívimetro DM-3</t>
  </si>
  <si>
    <t>TURB-00026</t>
  </si>
  <si>
    <t>Turbídimetro 2100Q</t>
  </si>
  <si>
    <t>Carcaça superior do instrumento avariada na tecla "ler/confirma"</t>
  </si>
  <si>
    <t>Phmetro DM22</t>
  </si>
  <si>
    <t>ESP-00026</t>
  </si>
  <si>
    <t>Especttrofotômetro DR1900</t>
  </si>
  <si>
    <t>Carcaça do instrumento avariada na tecla "ler/confirma"</t>
  </si>
  <si>
    <t>MULT-0004</t>
  </si>
  <si>
    <t>Multi-parametros Ultrameter</t>
  </si>
  <si>
    <t>Myron C</t>
  </si>
  <si>
    <t>6217524</t>
  </si>
  <si>
    <t>Demora excessiva na estabilização das leituras, indicando vida útil avançada do sensor de pH.</t>
  </si>
  <si>
    <t>Carcaça superior do instrumento danificada na tecla "ler/confirma"</t>
  </si>
  <si>
    <t>COND-00064</t>
  </si>
  <si>
    <t>Condutívimetro DM32</t>
  </si>
  <si>
    <t>Eletrodo com Slope abaixo do recomendado pelo fabricante (85%).</t>
  </si>
  <si>
    <t>Sonda com a ponta quebrada.</t>
  </si>
  <si>
    <t>M Multiparametro</t>
  </si>
  <si>
    <t>COL-00009</t>
  </si>
  <si>
    <t>Colorimetro</t>
  </si>
  <si>
    <t>06129BC20563</t>
  </si>
  <si>
    <t>Compartimento de pilhas do instrumento encontra-se oxidado, sendo recomendado sua troca na próxima manutenção</t>
  </si>
  <si>
    <t>ESP-00013</t>
  </si>
  <si>
    <t>PH-00022</t>
  </si>
  <si>
    <t>2830186</t>
  </si>
  <si>
    <t>eletrodo de pH lento, recomendável a troca</t>
  </si>
  <si>
    <t>Balança Analítica A200</t>
  </si>
  <si>
    <t>H53323</t>
  </si>
  <si>
    <t>ESP-2107</t>
  </si>
  <si>
    <t>Espectrofotômetro DR/2010</t>
  </si>
  <si>
    <t>970680000371</t>
  </si>
  <si>
    <t>COND-2105</t>
  </si>
  <si>
    <t>Condutivimetro Orion Star 3 Cond</t>
  </si>
  <si>
    <t>B24943</t>
  </si>
  <si>
    <t>PH-2137</t>
  </si>
  <si>
    <t>Phmetro Orion 3 Star</t>
  </si>
  <si>
    <t>B17138</t>
  </si>
  <si>
    <t>Compartimento de pilhas oxidado, recomendado a troca na próxima manutenção.</t>
  </si>
  <si>
    <t>1378679</t>
  </si>
  <si>
    <t>Bateria de lítio responsavel pelo armazenamento de dados e configurações de usuário enconra-se sem carga e o filtro óptico azul está oxidado.</t>
  </si>
  <si>
    <t>Multiparâmetros Ultrametter II</t>
  </si>
  <si>
    <t>Phmetro MP-6</t>
  </si>
  <si>
    <t>M Multiparâmetros 4P</t>
  </si>
  <si>
    <t>Myron</t>
  </si>
  <si>
    <t>M Multiparâmetros 6P</t>
  </si>
  <si>
    <t>Micropipeta</t>
  </si>
  <si>
    <t>Condutivimetro  Orion 3 Star</t>
  </si>
  <si>
    <t xml:space="preserve"> Thermo</t>
  </si>
  <si>
    <t>Filtro óptico azul encontra-se oxidado e compartimento de cubeta quebrado</t>
  </si>
  <si>
    <t>MULTI-00008</t>
  </si>
  <si>
    <t xml:space="preserve"> Multiparâmetros - 6PFC </t>
  </si>
  <si>
    <t>Phmetro - DM-22</t>
  </si>
  <si>
    <t xml:space="preserve"> Policontrol</t>
  </si>
  <si>
    <t>Tampa corta luz danificada</t>
  </si>
  <si>
    <t xml:space="preserve">Turbídimetro </t>
  </si>
  <si>
    <t>Equipamento possui demasiada oxidação no seu compartimento de pilhas e placa eletrônica, fazendo com que o instrumento não inicialize. Recomendado o envio do equipamento à ER para verificação</t>
  </si>
  <si>
    <t>COL-00005</t>
  </si>
  <si>
    <t xml:space="preserve"> Hach</t>
  </si>
  <si>
    <t>Espectro DR2500</t>
  </si>
  <si>
    <t xml:space="preserve"> Carcaça com avarias</t>
  </si>
  <si>
    <t>Multiparametro 6P</t>
  </si>
  <si>
    <t>PHmetro</t>
  </si>
  <si>
    <t>DIGIMED</t>
  </si>
  <si>
    <t>Phmetro Bancada  DM2P</t>
  </si>
  <si>
    <t>Conselhavel a troca do eletrodo, devido instabilidade nas leituras.</t>
  </si>
  <si>
    <t>Multipareametro 6P</t>
  </si>
  <si>
    <t xml:space="preserve"> ESP-00017</t>
  </si>
  <si>
    <t>Espectro DR3900</t>
  </si>
  <si>
    <t xml:space="preserve"> GE</t>
  </si>
  <si>
    <t xml:space="preserve"> COND-00022</t>
  </si>
  <si>
    <t>Condutivimetro Portátil 4P</t>
  </si>
  <si>
    <t>Filtro optico BG370 (Azul redondo) oxidado e bateria de litio em final de vida útil.</t>
  </si>
  <si>
    <t>Colorimetro DR890</t>
  </si>
  <si>
    <t>Todos filtros oxidados (420, 520, 560 e 610nm) e teclado de borracha descolado.</t>
  </si>
  <si>
    <t>COND-00019</t>
  </si>
  <si>
    <t xml:space="preserve"> Bateria de litio com baixa carga.</t>
  </si>
  <si>
    <t>Bateria de litio com baixa carga e filtros oxidados (OG570 e BG370). Além, da carcaça estar com avarias.</t>
  </si>
  <si>
    <t xml:space="preserve"> Equipamento inoperante, cliente não ira realizar o serviço</t>
  </si>
  <si>
    <t>ESP-00011</t>
  </si>
  <si>
    <t xml:space="preserve"> Carcaça superior com avarias. Necessário a troca</t>
  </si>
  <si>
    <t>Sonda de condutividade apresenta vida útil avançada.</t>
  </si>
  <si>
    <t>Phmetro DM-22</t>
  </si>
  <si>
    <t>Balança Analítica - M214Ai</t>
  </si>
  <si>
    <t>Condutivímetro - DM-32</t>
  </si>
  <si>
    <t>Sonda de condutivídade com vida útil avançada.</t>
  </si>
  <si>
    <t xml:space="preserve"> Filtro óptico azul manchado.</t>
  </si>
  <si>
    <t>ESP-00036</t>
  </si>
  <si>
    <t>Carcaça superior avariada</t>
  </si>
  <si>
    <t>PH-00054</t>
  </si>
  <si>
    <t>Eletrodo com vida útil avançada.</t>
  </si>
  <si>
    <t>Turbidímetro - DM-TU</t>
  </si>
  <si>
    <t>Phmetro Portátil L6606</t>
  </si>
  <si>
    <t>Instrumento com avarias na curva, não aceita calibração. Devido a problemas na resistividade.</t>
  </si>
  <si>
    <t>Balança Analítica AL204</t>
  </si>
  <si>
    <t>DQO-00001</t>
  </si>
  <si>
    <t>COND-00026</t>
  </si>
  <si>
    <t>COND-00003</t>
  </si>
  <si>
    <t>COL-00002</t>
  </si>
  <si>
    <t>PH-00011</t>
  </si>
  <si>
    <t>Mascara do teclado com avarias.</t>
  </si>
  <si>
    <t>PH-00013</t>
  </si>
  <si>
    <t>Não liberado, devido avarias na curva e não aceita calibração. Necessário envio a ER</t>
  </si>
  <si>
    <t>Phmetro Bancada PH31</t>
  </si>
  <si>
    <t>Condutivimetro AZ 86505</t>
  </si>
  <si>
    <t>AZ</t>
  </si>
  <si>
    <t>PH-00014</t>
  </si>
  <si>
    <t>Equipamentos incluidos.</t>
  </si>
  <si>
    <t xml:space="preserve"> Equipamentos incluidos.</t>
  </si>
  <si>
    <t>ESP-00003</t>
  </si>
  <si>
    <t>Bateria de litio com carga abaixo do recomendado pelo fabricante</t>
  </si>
  <si>
    <t>ESP-00004</t>
  </si>
  <si>
    <t>COND-00004</t>
  </si>
  <si>
    <t>Condutivimetro DM-3P</t>
  </si>
  <si>
    <t>COL-00020</t>
  </si>
  <si>
    <t xml:space="preserve"> Recomendada troca do filtro óptico de 420nm devido inicio de desgaste.</t>
  </si>
  <si>
    <t>Multiparâmetros HI98311</t>
  </si>
  <si>
    <t xml:space="preserve"> Hanna</t>
  </si>
  <si>
    <t>Phmetro DM-2P</t>
  </si>
  <si>
    <t>PH-00042</t>
  </si>
  <si>
    <t>Phmetro PH31</t>
  </si>
  <si>
    <t>TURB-00007</t>
  </si>
  <si>
    <t>Turbidímetro AP2000</t>
  </si>
  <si>
    <t>COND-00030</t>
  </si>
  <si>
    <t>Condutivímetro Ultrameter 4P</t>
  </si>
  <si>
    <t>Myron L C</t>
  </si>
  <si>
    <t>Medidor Multi Ultrameter II 6P</t>
  </si>
  <si>
    <t>Myron LC</t>
  </si>
  <si>
    <t>Turbidímetro 2100Q</t>
  </si>
  <si>
    <t>Multiparâmetros MP-6</t>
  </si>
  <si>
    <t>Eletrôdo de pH apresenta estado de vida útil avançada, realizada calibração apenas no parâmetro de condutividade</t>
  </si>
  <si>
    <t xml:space="preserve"> Cond-00063</t>
  </si>
  <si>
    <t>PH-00084</t>
  </si>
  <si>
    <t>Eletrôdo com vida útil avançada</t>
  </si>
  <si>
    <t xml:space="preserve"> PH-00085</t>
  </si>
  <si>
    <t>Multiparâmetros</t>
  </si>
  <si>
    <t>Eletrodo de pH apresenta estado de vida útil avançada e necessita ser trocado.</t>
  </si>
  <si>
    <t xml:space="preserve"> Recomendada troca preventiva de todos os filtros ópticos</t>
  </si>
  <si>
    <t>SGQ 114</t>
  </si>
  <si>
    <t>Polilab</t>
  </si>
  <si>
    <t xml:space="preserve"> Equipamento com vida útil avançada</t>
  </si>
  <si>
    <t xml:space="preserve"> Filtro óptico de 420nm manchado e contatos de pilhas oxidados</t>
  </si>
  <si>
    <t xml:space="preserve"> Equipamento apresenta display avariado portando manchas e demasiada degradação em sua face dificultando a visualização das informações nele impressas. Também verificado necessidade de troca do filtro óptico BG370/B39 devido demasiada oxidação.</t>
  </si>
  <si>
    <t>COND-00001</t>
  </si>
  <si>
    <t>Condutivímetro DM4P</t>
  </si>
  <si>
    <t>Phmetro PH5+</t>
  </si>
  <si>
    <t>Phmetro HI98107</t>
  </si>
  <si>
    <t>COL-00034</t>
  </si>
  <si>
    <t>Colorímetro - DR890</t>
  </si>
  <si>
    <t xml:space="preserve"> COND-00035</t>
  </si>
  <si>
    <t>Condutivímetro - Orion 3 Star</t>
  </si>
  <si>
    <t xml:space="preserve"> BALAN-0005</t>
  </si>
  <si>
    <t>Balança Analítica - MS204S</t>
  </si>
  <si>
    <t>PH-00076</t>
  </si>
  <si>
    <t>Phmetro - PH31</t>
  </si>
  <si>
    <t>COL-00015</t>
  </si>
  <si>
    <t xml:space="preserve"> Filtro óptico azul encontra-se oxidado e bateria de lítio responsável pelo armazenamento de dados e configurações do usuário está sem carga.</t>
  </si>
  <si>
    <t>DQO-00002</t>
  </si>
  <si>
    <t>Reator DQO - DRB200</t>
  </si>
  <si>
    <t xml:space="preserve"> Equipamento sem a manta térmica centra</t>
  </si>
  <si>
    <t>BALAN-0004</t>
  </si>
  <si>
    <t>PH-00047</t>
  </si>
  <si>
    <t>Multiparâmetros - Orion 4 Star</t>
  </si>
  <si>
    <t xml:space="preserve"> Thermo Scientific</t>
  </si>
  <si>
    <t xml:space="preserve"> TURB-00009</t>
  </si>
  <si>
    <t xml:space="preserve"> Equipamento demora para inicializar.</t>
  </si>
  <si>
    <t>ESP-00030</t>
  </si>
  <si>
    <t>COND-00034</t>
  </si>
  <si>
    <t xml:space="preserve"> PH-00074</t>
  </si>
  <si>
    <t>Phmetro - Seven 2 Go</t>
  </si>
  <si>
    <t xml:space="preserve"> COL-00025</t>
  </si>
  <si>
    <t>GE Infrastructure</t>
  </si>
  <si>
    <t>Condutivímetro - Ultrameter II</t>
  </si>
  <si>
    <t>Myron Company</t>
  </si>
  <si>
    <t>COL- 00026</t>
  </si>
  <si>
    <t>COND-00037</t>
  </si>
  <si>
    <t>AI-900-6</t>
  </si>
  <si>
    <t>Myron L.C</t>
  </si>
  <si>
    <t xml:space="preserve"> COND-00055</t>
  </si>
  <si>
    <t>COND-00007</t>
  </si>
  <si>
    <t>Myron L.C.</t>
  </si>
  <si>
    <t>ESP-00024</t>
  </si>
  <si>
    <t>MULT-00006</t>
  </si>
  <si>
    <t>Necessário a substituição do filtro BG370/B39 na próxima manutenção, devido oxidações presentes  nas bordas do filtro óptico.</t>
  </si>
  <si>
    <t>Phmetro Processo</t>
  </si>
  <si>
    <t xml:space="preserve"> BAL.AN-00002</t>
  </si>
  <si>
    <t>Balança Analítica FA - 2104N</t>
  </si>
  <si>
    <t>TURB-00001</t>
  </si>
  <si>
    <t>Liberado com restrição, eletrodo de pH em final da vida útil (lentidão).</t>
  </si>
  <si>
    <t>Medidor Multiparametro 6P</t>
  </si>
  <si>
    <t>Espectrofotômetro DR3900</t>
  </si>
  <si>
    <t>MODULO DE ALIMENTAÇÃOCOM AVARIAS,E NCAMINHADO PARA NOSSA AT</t>
  </si>
  <si>
    <t>TUB-00005</t>
  </si>
  <si>
    <t>Rafael Rodrigues De Campos</t>
  </si>
  <si>
    <t>14090C035220</t>
  </si>
  <si>
    <t>Cotia - SP</t>
  </si>
  <si>
    <t>203166601040</t>
  </si>
  <si>
    <t>DR/900</t>
  </si>
  <si>
    <t>Xanxerê - SC</t>
  </si>
  <si>
    <t xml:space="preserve">Natalia Correa </t>
  </si>
  <si>
    <t>2902019</t>
  </si>
  <si>
    <t>96115</t>
  </si>
  <si>
    <t>B474</t>
  </si>
  <si>
    <t>Sorocaba - SP</t>
  </si>
  <si>
    <t>Multiparametro</t>
  </si>
  <si>
    <t>Larissa Robert Da Silva</t>
  </si>
  <si>
    <t>larissa.silva@suez.com</t>
  </si>
  <si>
    <t>6203838</t>
  </si>
  <si>
    <t>Santo André - SP</t>
  </si>
  <si>
    <t>52328</t>
  </si>
  <si>
    <t>52044</t>
  </si>
  <si>
    <t>09059BC21257</t>
  </si>
  <si>
    <t>DR/890</t>
  </si>
  <si>
    <t>Jaraguá do Sul - SC</t>
  </si>
  <si>
    <t>6247091</t>
  </si>
  <si>
    <t>141980001025</t>
  </si>
  <si>
    <t>DR/1900</t>
  </si>
  <si>
    <t>Uberlândia - MG</t>
  </si>
  <si>
    <t>182190001002</t>
  </si>
  <si>
    <t>São Paulo - SP</t>
  </si>
  <si>
    <t>48564</t>
  </si>
  <si>
    <t>DM3P</t>
  </si>
  <si>
    <t>1282924</t>
  </si>
  <si>
    <t>DR/2800</t>
  </si>
  <si>
    <t>Porto Alegre - RS</t>
  </si>
  <si>
    <t>6553970</t>
  </si>
  <si>
    <t>4212773</t>
  </si>
  <si>
    <t>012119BC22205</t>
  </si>
  <si>
    <t>10069BC21449</t>
  </si>
  <si>
    <t>1526469</t>
  </si>
  <si>
    <t>1347596</t>
  </si>
  <si>
    <t>4222113</t>
  </si>
  <si>
    <t>pH 1</t>
  </si>
  <si>
    <t>929021</t>
  </si>
  <si>
    <t>pH 31</t>
  </si>
  <si>
    <t>39281</t>
  </si>
  <si>
    <t>José Alexandre do Nascimento</t>
  </si>
  <si>
    <t>Divinópolis</t>
  </si>
  <si>
    <t>Ultrameter</t>
  </si>
  <si>
    <t>EC71</t>
  </si>
  <si>
    <t>Manaus - AM</t>
  </si>
  <si>
    <t>PM31</t>
  </si>
  <si>
    <t>pH</t>
  </si>
  <si>
    <t>16020C047582</t>
  </si>
  <si>
    <t>Unigel / Braskem</t>
  </si>
  <si>
    <t>Thermo Digest</t>
  </si>
  <si>
    <t>11080C011203</t>
  </si>
  <si>
    <t>9301589</t>
  </si>
  <si>
    <t>Multiparâmetro</t>
  </si>
  <si>
    <t>Montes Claros MG</t>
  </si>
  <si>
    <t xml:space="preserve">Ambev </t>
  </si>
  <si>
    <t>2983032</t>
  </si>
  <si>
    <t>YOKOGAWA</t>
  </si>
  <si>
    <t>SC 82</t>
  </si>
  <si>
    <t>Cristiano Lima</t>
  </si>
  <si>
    <t>cristiano.lima@suez.com</t>
  </si>
  <si>
    <t>(14) 98117-0984</t>
  </si>
  <si>
    <t>570687</t>
  </si>
  <si>
    <t>B02206</t>
  </si>
  <si>
    <t>ORION</t>
  </si>
  <si>
    <t>3 Star</t>
  </si>
  <si>
    <t>5307</t>
  </si>
  <si>
    <t>Orion 115A+</t>
  </si>
  <si>
    <t>1420968</t>
  </si>
  <si>
    <t>DR/2700</t>
  </si>
  <si>
    <t>Bianca dos Santos</t>
  </si>
  <si>
    <t>(11) 95163-4425</t>
  </si>
  <si>
    <t>Mateus Ambrosio</t>
  </si>
  <si>
    <t>matheus.ambrosio@suez.com</t>
  </si>
  <si>
    <t>62044</t>
  </si>
  <si>
    <t>52462 (ou 52162)</t>
  </si>
  <si>
    <t>23409689</t>
  </si>
  <si>
    <t>TE214S</t>
  </si>
  <si>
    <t>SANTA CRUZ - RJ</t>
  </si>
  <si>
    <t>(99) 99144-4609</t>
  </si>
  <si>
    <t>133510002009</t>
  </si>
  <si>
    <t>Imperatriz - MA</t>
  </si>
  <si>
    <t>150080001010</t>
  </si>
  <si>
    <t>Ouro Branco - MG</t>
  </si>
  <si>
    <t>3070005800</t>
  </si>
  <si>
    <t>DR/2500</t>
  </si>
  <si>
    <t>1228415241</t>
  </si>
  <si>
    <t>Mettle Toledo</t>
  </si>
  <si>
    <t>Seven GO</t>
  </si>
  <si>
    <t>Juiz de Fora- MG</t>
  </si>
  <si>
    <t>mercedes Benz</t>
  </si>
  <si>
    <t>Luciene Irmao</t>
  </si>
  <si>
    <t>luciene.irmao@suez.com</t>
  </si>
  <si>
    <t>A200</t>
  </si>
  <si>
    <t>Jaboatão dos Guararapes-PE</t>
  </si>
  <si>
    <t>Star</t>
  </si>
  <si>
    <t>DR2010</t>
  </si>
  <si>
    <t>Caarapó- MS</t>
  </si>
  <si>
    <t>Orion 115</t>
  </si>
  <si>
    <t>L6607</t>
  </si>
  <si>
    <t>Braskem Q-1</t>
  </si>
  <si>
    <t>Calibrado</t>
  </si>
  <si>
    <t>ADICIONADO</t>
  </si>
  <si>
    <t>28708450</t>
  </si>
  <si>
    <t>1201020001</t>
  </si>
  <si>
    <t>DR900</t>
  </si>
  <si>
    <t>4239606</t>
  </si>
  <si>
    <t>614031</t>
  </si>
  <si>
    <t>4221160</t>
  </si>
  <si>
    <t>Ultrametter II 6P</t>
  </si>
  <si>
    <t>LQ-3239/21</t>
  </si>
  <si>
    <t>Hexis</t>
  </si>
  <si>
    <t>LQ-3231/21</t>
  </si>
  <si>
    <t>LQ-3230/21</t>
  </si>
  <si>
    <t>LO-8549/21</t>
  </si>
  <si>
    <t>LO-8329/21</t>
  </si>
  <si>
    <t>LO-8338/21</t>
  </si>
  <si>
    <t>LQ-3150/21</t>
  </si>
  <si>
    <t>LQ-3193/21</t>
  </si>
  <si>
    <t>LQ-3192/21</t>
  </si>
  <si>
    <t>LQ-3157/21</t>
  </si>
  <si>
    <t>LQ-3156/21</t>
  </si>
  <si>
    <t>Turbidímêtro</t>
  </si>
  <si>
    <t>MD-TU</t>
  </si>
  <si>
    <t>LQ-8342/21</t>
  </si>
  <si>
    <t>DR3900</t>
  </si>
  <si>
    <t>LQ-8343/21</t>
  </si>
  <si>
    <t>C105085557</t>
  </si>
  <si>
    <t>21C38762</t>
  </si>
  <si>
    <t>Transferpetettor</t>
  </si>
  <si>
    <t xml:space="preserve"> Metrohm</t>
  </si>
  <si>
    <t xml:space="preserve"> 10079BC21470</t>
  </si>
  <si>
    <t xml:space="preserve"> NJ01239</t>
  </si>
  <si>
    <t xml:space="preserve"> NJ01219</t>
  </si>
  <si>
    <t/>
  </si>
  <si>
    <t>Santo André- SP</t>
  </si>
  <si>
    <t>pHtestr30</t>
  </si>
  <si>
    <t>Araraquara- SP</t>
  </si>
  <si>
    <t>2905626</t>
  </si>
  <si>
    <t>Triunfo- RS</t>
  </si>
  <si>
    <t>13034</t>
  </si>
  <si>
    <t>2905620</t>
  </si>
  <si>
    <t>2901943</t>
  </si>
  <si>
    <t>6263410</t>
  </si>
  <si>
    <t>1397596</t>
  </si>
  <si>
    <t>341053</t>
  </si>
  <si>
    <t xml:space="preserve">Divinópolis- MG </t>
  </si>
  <si>
    <t>GERDAL</t>
  </si>
  <si>
    <t>Oakton</t>
  </si>
  <si>
    <t>Manaus- AM</t>
  </si>
  <si>
    <t>Wartsilla</t>
  </si>
  <si>
    <t>HI98107</t>
  </si>
  <si>
    <t xml:space="preserve">Laboratório Cotia </t>
  </si>
  <si>
    <t xml:space="preserve"> B06517</t>
  </si>
  <si>
    <t>Camaçari- BA</t>
  </si>
  <si>
    <t>Ultrameter II</t>
  </si>
  <si>
    <t>Seven 2 Go</t>
  </si>
  <si>
    <t xml:space="preserve"> 2100Q</t>
  </si>
  <si>
    <t xml:space="preserve"> Orion 4 Star</t>
  </si>
  <si>
    <t>3449346278</t>
  </si>
  <si>
    <t>2062403</t>
  </si>
  <si>
    <t>Unigel</t>
  </si>
  <si>
    <t xml:space="preserve"> 12039BC22006</t>
  </si>
  <si>
    <t>COL-00006</t>
  </si>
  <si>
    <t>Montes Claros</t>
  </si>
  <si>
    <t>Pecém - CE</t>
  </si>
  <si>
    <t>Maracanaú - CE </t>
  </si>
  <si>
    <t>Maracanaú -CE </t>
  </si>
  <si>
    <t>Belo Horizonte - MG</t>
  </si>
  <si>
    <t>REALIZADO</t>
  </si>
  <si>
    <t xml:space="preserve">Braskem </t>
  </si>
  <si>
    <t>Duque de Caxias - RJ</t>
  </si>
  <si>
    <t>Itaguaí - RJ</t>
  </si>
  <si>
    <t xml:space="preserve">Condutivímetro </t>
  </si>
  <si>
    <t xml:space="preserve">São Paulo - SP </t>
  </si>
  <si>
    <t xml:space="preserve">Fotômetro </t>
  </si>
  <si>
    <t>Vencido</t>
  </si>
  <si>
    <t>EM CONTATO</t>
  </si>
  <si>
    <t>Rótulos de Linha</t>
  </si>
  <si>
    <t xml:space="preserve">Não identificado </t>
  </si>
  <si>
    <t>Total</t>
  </si>
  <si>
    <t>Qtd de equipamentos</t>
  </si>
  <si>
    <t xml:space="preserve">Atual </t>
  </si>
  <si>
    <t>Inicial - 2021</t>
  </si>
  <si>
    <t xml:space="preserve">REALIZADO </t>
  </si>
  <si>
    <t>CONSERTO INTERNO</t>
  </si>
  <si>
    <t>AGENDADO</t>
  </si>
  <si>
    <t>Executado</t>
  </si>
  <si>
    <t xml:space="preserve">Calibrado </t>
  </si>
  <si>
    <t xml:space="preserve">Vencido </t>
  </si>
  <si>
    <t>Matheus Silva</t>
  </si>
  <si>
    <t>K34054J</t>
  </si>
  <si>
    <t>Aararaquara-SP</t>
  </si>
  <si>
    <t>ESP-00039</t>
  </si>
  <si>
    <t xml:space="preserve">Espectrofotômetro - DR1900 </t>
  </si>
  <si>
    <t>Carcaça superior do instrumento encontra-se avariada.</t>
  </si>
  <si>
    <t>Instrumento apresenta falta de estabilidade nas leituras, recomendado o envio à ER para verificação. Liberado com restrição.</t>
  </si>
  <si>
    <t>Leitor de código de barras do instrumento não está funcionando.</t>
  </si>
  <si>
    <t>Condutívimetro - 4P</t>
  </si>
  <si>
    <t>Pipeta - Research Plus</t>
  </si>
  <si>
    <t>ESP-00029</t>
  </si>
  <si>
    <t xml:space="preserve">Espectrofotômetro - DR2800 </t>
  </si>
  <si>
    <t>Bateria de lítio encontra-se com baixa carga.</t>
  </si>
  <si>
    <t xml:space="preserve">Aguardando informações </t>
  </si>
  <si>
    <t xml:space="preserve">Matheus Silva </t>
  </si>
  <si>
    <t>matheus.silva@suez.com</t>
  </si>
  <si>
    <t>(35) 9811-3371</t>
  </si>
  <si>
    <t>(12) 99783-1124</t>
  </si>
  <si>
    <t>STATUS2</t>
  </si>
  <si>
    <t xml:space="preserve">Equipamentos Cadastrados </t>
  </si>
  <si>
    <t xml:space="preserve">Desativado </t>
  </si>
  <si>
    <t>Coluna1</t>
  </si>
  <si>
    <t>Equipamentos Desativados</t>
  </si>
  <si>
    <t>dez</t>
  </si>
  <si>
    <t>fev</t>
  </si>
  <si>
    <t>abr</t>
  </si>
  <si>
    <t>mai</t>
  </si>
  <si>
    <t>jun</t>
  </si>
  <si>
    <t>jul</t>
  </si>
  <si>
    <t>ago</t>
  </si>
  <si>
    <t>set</t>
  </si>
  <si>
    <t>nov</t>
  </si>
  <si>
    <t>mar</t>
  </si>
  <si>
    <t>Ponta Grossa -PR</t>
  </si>
  <si>
    <t>21080D000407</t>
  </si>
  <si>
    <t>(44) 99172-5428</t>
  </si>
  <si>
    <t>Murilo Santos</t>
  </si>
  <si>
    <t>murilo.santos@suez.com</t>
  </si>
  <si>
    <t xml:space="preserve">leandro.zunkowski@suez.com </t>
  </si>
  <si>
    <t xml:space="preserve">Glauber Ruiz </t>
  </si>
  <si>
    <t>Patrick Casagrande</t>
  </si>
  <si>
    <t xml:space="preserve">patrick.casagrande@suez.com </t>
  </si>
  <si>
    <t>Calibrado2</t>
  </si>
  <si>
    <t>Não identificado</t>
  </si>
  <si>
    <t>Eletrôdo do instrumento encontra-se avariado, impossibilitando o ajuste na escala de pH, liberado somente para uso na escala de condutívidade</t>
  </si>
  <si>
    <t>21080D000413</t>
  </si>
  <si>
    <t>(42) 9922-4748</t>
  </si>
  <si>
    <t>(42) 9159-1215</t>
  </si>
  <si>
    <t>(51) 99728-9896</t>
  </si>
  <si>
    <t>10068C21449</t>
  </si>
  <si>
    <t xml:space="preserve">Brianca Rmabor </t>
  </si>
  <si>
    <t>bianca.rambor@suez.com</t>
  </si>
  <si>
    <t>PH 5+</t>
  </si>
  <si>
    <t>E018923</t>
  </si>
  <si>
    <t>Alfakit</t>
  </si>
  <si>
    <t>Plus II</t>
  </si>
  <si>
    <t>21070D000222</t>
  </si>
  <si>
    <t>(42) 99157-6316</t>
  </si>
  <si>
    <t>Volmir Alberti</t>
  </si>
  <si>
    <t>volmir.alberti@suez.com</t>
  </si>
  <si>
    <t>(21) 99819-7815</t>
  </si>
  <si>
    <t xml:space="preserve">Willian Paula </t>
  </si>
  <si>
    <t xml:space="preserve">Cleyton Frutuoso </t>
  </si>
  <si>
    <t xml:space="preserve"> MULT-00016</t>
  </si>
  <si>
    <t>Condutivímetro - 350M</t>
  </si>
  <si>
    <t>Phmetro - 650MA</t>
  </si>
  <si>
    <t>Medidor Muti. - 6PFC</t>
  </si>
  <si>
    <t xml:space="preserve"> ESP-00048</t>
  </si>
  <si>
    <t>Condutivimetro - Ultrameter 4P</t>
  </si>
  <si>
    <t xml:space="preserve">Digimed </t>
  </si>
  <si>
    <t xml:space="preserve">Condutívimetro - DM-32 </t>
  </si>
  <si>
    <t>Sonda de condutívidade apresenta vida útil avançada, impossibilitando a calibração do instrumento.</t>
  </si>
  <si>
    <t>Sonda de condutívidade apresenta vida útil avançada.</t>
  </si>
  <si>
    <t xml:space="preserve">Turbídimetro - DM-TU </t>
  </si>
  <si>
    <t>Máscara do teclado avariada</t>
  </si>
  <si>
    <t>COOL-00014</t>
  </si>
  <si>
    <t>Condutivimetro 4PII</t>
  </si>
  <si>
    <t>PH-00002</t>
  </si>
  <si>
    <t>pHmetro L6606</t>
  </si>
  <si>
    <t>Reator de DQO - DRB200</t>
  </si>
  <si>
    <t>Turbidimêtro - 2100Q</t>
  </si>
  <si>
    <t>PH-011</t>
  </si>
  <si>
    <t>Phmetro pH 5+</t>
  </si>
  <si>
    <t>Instrumento liberado com restrição, eletrodo com vida útil avançada.</t>
  </si>
  <si>
    <t>Phmetro PH 31</t>
  </si>
  <si>
    <t>Instrumento NÃO liberado, devdio avarias na memória. Cliente irá solicitar garantia, equipamento novo</t>
  </si>
  <si>
    <t>Condutivimetro 86505</t>
  </si>
  <si>
    <t xml:space="preserve"> Instrumento liberado com restrição, eletrodo de pH com extrema lentidão</t>
  </si>
  <si>
    <t>Turbidimetro Plus II</t>
  </si>
  <si>
    <t xml:space="preserve"> ESP-00004</t>
  </si>
  <si>
    <t>Instrumento liberado com restrição, filtros opticos BG370 e OG570 (Redondos) com oxidação</t>
  </si>
  <si>
    <t>Instrumento liberao com restrição, eletrodo com lentidão. Porém, aceitou a calibração</t>
  </si>
  <si>
    <t xml:space="preserve">M Multiparametro 6P </t>
  </si>
  <si>
    <t>Condutivimetro 650MA</t>
  </si>
  <si>
    <t xml:space="preserve"> CT 051</t>
  </si>
  <si>
    <t>Balança Semi-Analítica ED822</t>
  </si>
  <si>
    <t>CT 085</t>
  </si>
  <si>
    <t>LADC 001</t>
  </si>
  <si>
    <t xml:space="preserve"> LADC 003</t>
  </si>
  <si>
    <t>Condutivímetro - Orion A212</t>
  </si>
  <si>
    <t>Balança Analítica - AB204</t>
  </si>
  <si>
    <t>Balança Micro - XP6</t>
  </si>
  <si>
    <t>X47689</t>
  </si>
  <si>
    <t>Orion A212</t>
  </si>
  <si>
    <t>(11) 93076-9315</t>
  </si>
  <si>
    <t>pHmetro de Processo</t>
  </si>
  <si>
    <t>14090C035115</t>
  </si>
  <si>
    <t>Medidor Mult - MP6</t>
  </si>
  <si>
    <t>Eletrodo do instrumento apresenta vida útil avançada</t>
  </si>
  <si>
    <t>Turbídimetro - AP2000</t>
  </si>
  <si>
    <t>Coluna2</t>
  </si>
  <si>
    <t>MULT-00008</t>
  </si>
  <si>
    <t xml:space="preserve">Medidor de ISE - Flúor MA150 </t>
  </si>
  <si>
    <t>Medidor Mult. Ultrameter II 6P</t>
  </si>
  <si>
    <t>Phmetro de Bancada - DM22</t>
  </si>
  <si>
    <t>Turbidimetro Portátil - AP2000</t>
  </si>
  <si>
    <t>Turbidimetro Portátil - DMTU</t>
  </si>
  <si>
    <t>Condutivimetro Banc. Orion Star</t>
  </si>
  <si>
    <t>Sonda com slope abaixo do indicado pelo fabricante.</t>
  </si>
  <si>
    <t xml:space="preserve"> Compartimento de cubetas danificado, filtro óptico laranja (redondo) deteriorado e backlight queimado.</t>
  </si>
  <si>
    <t>Bateria com baixa carga, recomendamos troca.</t>
  </si>
  <si>
    <t xml:space="preserve"> Botão 'entra' com desgaste e mau funcionamento, bem como adesivo do teclado avariado.</t>
  </si>
  <si>
    <t xml:space="preserve"> Instrumento sem a tampa do compartimento de leitura. </t>
  </si>
  <si>
    <t>Balança com sensor de nível danificado, necessário envio à ER Analítica para avaliação.</t>
  </si>
  <si>
    <t>Medidor de Íon Seletivo</t>
  </si>
  <si>
    <t xml:space="preserve">Flúor MA150 </t>
  </si>
  <si>
    <t>Coluna4</t>
  </si>
  <si>
    <t>CONTATO FEITO</t>
  </si>
  <si>
    <t xml:space="preserve"> TURB-00007</t>
  </si>
  <si>
    <t xml:space="preserve"> PH-00042</t>
  </si>
  <si>
    <t xml:space="preserve">Fotômetro - DR890 </t>
  </si>
  <si>
    <t>Phmetro - PH331</t>
  </si>
  <si>
    <t>Condutívimetro - HI98311</t>
  </si>
  <si>
    <t>Ph-00085</t>
  </si>
  <si>
    <t>Ph-00084</t>
  </si>
  <si>
    <t xml:space="preserve">Condutivimetro Banc. DM31 </t>
  </si>
  <si>
    <t>Phmetro Portátil - UP25</t>
  </si>
  <si>
    <t>Medidor Mult. Ultrameter II 4P</t>
  </si>
  <si>
    <t>Não especificado</t>
  </si>
  <si>
    <t>Condutívimetro - DM-3P</t>
  </si>
  <si>
    <t>Phmetro de Processo - DCCA</t>
  </si>
  <si>
    <t>Balança Analítica - FA-2104N</t>
  </si>
  <si>
    <t>Condutívimetro - 4PFC</t>
  </si>
  <si>
    <t>Carcaça superior avariada na tecla ler/confirma.</t>
  </si>
  <si>
    <t>DCCA</t>
  </si>
  <si>
    <t>Equipamento apresenta desvio nas leituras devidp demasiado desgaste de seus filtros, sendo necessária a troca destes.</t>
  </si>
  <si>
    <t xml:space="preserve">Bateria de lítio apresenta baixa carga, troca recomendada. </t>
  </si>
  <si>
    <t>SGQ 14</t>
  </si>
  <si>
    <t xml:space="preserve">Reator DQO </t>
  </si>
  <si>
    <t>Condutivimetro Port. - 4P</t>
  </si>
  <si>
    <t>Membrana do teclado deteriorada, recomendamos substituição.</t>
  </si>
  <si>
    <t>Identificamos possível derramamento de amostra no interior do instrumento, o mesmo apresenta avarias no conversor analógico/digital, responsável por leituras &lt;10 NTU, necessário envio à ER Analítica para avaliação. Liberado com restrição</t>
  </si>
  <si>
    <t>09049B021221</t>
  </si>
  <si>
    <t>BALAN-00005</t>
  </si>
  <si>
    <t>COND-00035</t>
  </si>
  <si>
    <t>Condutívimetro - Orion 3 Star</t>
  </si>
  <si>
    <t xml:space="preserve">Phmetro - L6606 </t>
  </si>
  <si>
    <t>Phmetro - Ph31</t>
  </si>
  <si>
    <t>Manta térmica central do instrumento encontra-se avariada.</t>
  </si>
  <si>
    <t>Carcaça superior avariada.</t>
  </si>
  <si>
    <t>Eletrôdo apresenta lentidão nas leituras.</t>
  </si>
  <si>
    <t>Turbidímetro - 2100Q</t>
  </si>
  <si>
    <t>Multiparâmetros - Ultramater II</t>
  </si>
  <si>
    <t>COND-0034</t>
  </si>
  <si>
    <t>PH-00074</t>
  </si>
  <si>
    <t>TURB-0009</t>
  </si>
  <si>
    <t xml:space="preserve">Phmetro - Seven 2GO </t>
  </si>
  <si>
    <t>Phmetro - Orion 4 Star</t>
  </si>
  <si>
    <t>Display do instrumento apresenta falhas devido vida útil avançada.</t>
  </si>
  <si>
    <t>Contatos de pilhas do instrumento estão oxidados.</t>
  </si>
  <si>
    <t>Eletrodo apresenta vida útil avançada (Slope 91%).</t>
  </si>
  <si>
    <t>Carcaça superior avariada em todas teclas.</t>
  </si>
  <si>
    <t>COL-00026</t>
  </si>
  <si>
    <t>Condutívimetro 4PFC</t>
  </si>
  <si>
    <t>AGUARDANDO RETORNO</t>
  </si>
  <si>
    <t>NÃO ECONTRADO</t>
  </si>
  <si>
    <t>out</t>
  </si>
  <si>
    <t>Ph-00069</t>
  </si>
  <si>
    <t xml:space="preserve"> Ph-00067</t>
  </si>
  <si>
    <t xml:space="preserve"> N5</t>
  </si>
  <si>
    <t>COND-00005</t>
  </si>
  <si>
    <t>22030D000554</t>
  </si>
  <si>
    <t>Newton Sousa</t>
  </si>
  <si>
    <t>newton.sousa@veolia.com</t>
  </si>
  <si>
    <t xml:space="preserve">(69) 98123-9700 </t>
  </si>
  <si>
    <t>L29</t>
  </si>
  <si>
    <t>Thiago Serra</t>
  </si>
  <si>
    <t>thiago.serra@veolia.com</t>
  </si>
  <si>
    <t>(51) 9728-9896</t>
  </si>
  <si>
    <t>jackeline.guimaraes@veolia.com</t>
  </si>
  <si>
    <t>Jackeline Guimarães</t>
  </si>
  <si>
    <t>(92) 9350-1635</t>
  </si>
  <si>
    <t>(92) 9350-1636</t>
  </si>
  <si>
    <t>(92) 9350-1637</t>
  </si>
  <si>
    <t>(92) 9350-1638</t>
  </si>
  <si>
    <t>rafael.nascimento@veolia.com</t>
  </si>
  <si>
    <t>Elekeiroz</t>
  </si>
  <si>
    <t>pHmetro - Ultrameter II</t>
  </si>
  <si>
    <t>EQUI004</t>
  </si>
  <si>
    <t>Multiparâmetro 6PFC</t>
  </si>
  <si>
    <t>Turbidímetro 2100Q is</t>
  </si>
  <si>
    <t>pHmetro pH5+</t>
  </si>
  <si>
    <t>Condutivímetro 4P</t>
  </si>
  <si>
    <t>21080D000408</t>
  </si>
  <si>
    <t>Equipamento apresenta tecla "CAL" intermitentemente inoperante,  e o contato metálico de bateria da placa eletrônica encontra-se oxidado, podendo parar o funcionamento do instrumento a qualquer momento.</t>
  </si>
  <si>
    <t>Equipamento apresenta tecla "Seta para Baixo" inoperante, impossibilitando ajuste da curva de calibração. Eletrodo de pH com vida ùtil avançada.</t>
  </si>
  <si>
    <t>Equipamento encontra-se com compartimento de pilhas com pequenas oxidações e filtros de interferência manchados, necessário a substituição dos filtros o mais breve possível. Liberado com restrição.</t>
  </si>
  <si>
    <t>Eletrodo de pH em fim de vida útil, necessário realizar a substituição imediatamente.</t>
  </si>
  <si>
    <t>Phmetro - Q400AS</t>
  </si>
  <si>
    <t>Phmetro - PH5+</t>
  </si>
  <si>
    <t>Condutívimetro - Q405M2</t>
  </si>
  <si>
    <t>Condutívimetro - EC Basic</t>
  </si>
  <si>
    <t>Phmetro - pH Basic</t>
  </si>
  <si>
    <t>Eletrodo avariado.</t>
  </si>
  <si>
    <t>Display apresenta vida útil extremamente avançada, compatimento da cubeta danificado, filtro óptico azul (quadrado) oxidado e bateria de lítio resposável pelo armazenamento de dados sem carga.</t>
  </si>
  <si>
    <t>Q400AS</t>
  </si>
  <si>
    <t>Q405M2</t>
  </si>
  <si>
    <t>EC Basic</t>
  </si>
  <si>
    <t>Não Especificado (condutivimetro)</t>
  </si>
  <si>
    <t>Não Especificado (pHmetro)</t>
  </si>
  <si>
    <t>pH Basic</t>
  </si>
  <si>
    <t>glauber.ruiz@veolia.com</t>
  </si>
  <si>
    <t>willian.paula@veolia.com</t>
  </si>
  <si>
    <t>volmir.alberti@veolia.com</t>
  </si>
  <si>
    <t>cleyton.frutuoso@veolia.com</t>
  </si>
  <si>
    <t>10079BC21465</t>
  </si>
  <si>
    <t>22010D000082</t>
  </si>
  <si>
    <t>22030D000557</t>
  </si>
  <si>
    <t>pHmetro PH3</t>
  </si>
  <si>
    <t>pHmetro Pocket Pro</t>
  </si>
  <si>
    <t>PH3</t>
  </si>
  <si>
    <t>Marcus Tagawa</t>
  </si>
  <si>
    <t>lucas.munhoz@veolia.com</t>
  </si>
  <si>
    <t>Unipar</t>
  </si>
  <si>
    <t>amadeu.peixoto@veolia.com</t>
  </si>
  <si>
    <t>marcus.tagawa@veolia.com</t>
  </si>
  <si>
    <t>(11) 99547-1074</t>
  </si>
  <si>
    <t>FACENS</t>
  </si>
  <si>
    <t>D4522</t>
  </si>
  <si>
    <t>Total Geral</t>
  </si>
  <si>
    <t>Contagem de Region/State</t>
  </si>
  <si>
    <t>Medidor Mult. Ultrameter II - 6PFC</t>
  </si>
  <si>
    <t>Condutivimetro Port. - Ultrameter 4P</t>
  </si>
  <si>
    <t>Balança Semi-Analítica - AR5120BR</t>
  </si>
  <si>
    <t>Medidor Mult. (pH) - Orion A214</t>
  </si>
  <si>
    <t>Phmetro Portátil - pH5+</t>
  </si>
  <si>
    <t>CT002</t>
  </si>
  <si>
    <t>CT004</t>
  </si>
  <si>
    <t>CT009</t>
  </si>
  <si>
    <t>CT031</t>
  </si>
  <si>
    <t>Necessário substituição dos filtros ópticos KG20 / BG370, devido a oxidação e bateria de lítio, em razão a baixa carga. Circuito leitor de código de barras danificado.</t>
  </si>
  <si>
    <t>Rio de Janeiro-RJ</t>
  </si>
  <si>
    <t>Via Parque</t>
  </si>
  <si>
    <t>Medidor Mult. - Ultrameter II</t>
  </si>
  <si>
    <t>Anderson Rainer</t>
  </si>
  <si>
    <t>anderson.rainer.ext@veolia.com</t>
  </si>
  <si>
    <t>(27) 99764-7238</t>
  </si>
  <si>
    <t>Determinador de Umidade</t>
  </si>
  <si>
    <t>COND-00010</t>
  </si>
  <si>
    <t>Medidor Mult. - 6P</t>
  </si>
  <si>
    <t>Balança Analítica - ML204</t>
  </si>
  <si>
    <t>Eletrodo do instrumento apresenta lentidão devido vida útil avançada.                          </t>
  </si>
  <si>
    <t>Carcaça superior avariada na tecla "ler/confirma".</t>
  </si>
  <si>
    <t>Ultrameter 4P</t>
  </si>
  <si>
    <t>COND-00016</t>
  </si>
  <si>
    <t>PH-00023</t>
  </si>
  <si>
    <t>COL-00037</t>
  </si>
  <si>
    <t>ESP-00015</t>
  </si>
  <si>
    <t>Turbídimetro - TB250</t>
  </si>
  <si>
    <t>Lovibond</t>
  </si>
  <si>
    <t>22110D000082</t>
  </si>
  <si>
    <t>Filtro óptico azul manchado e bateria de lítio com baixa carga.</t>
  </si>
  <si>
    <t>phmetro</t>
  </si>
  <si>
    <t>fabio.morais@veolia.com</t>
  </si>
  <si>
    <t>felipe.rokicki@veolia.com</t>
  </si>
  <si>
    <t>Multiparâmetro - Ultrameter II</t>
  </si>
  <si>
    <t xml:space="preserve">DM-22 </t>
  </si>
  <si>
    <t>Medidor Mult. - 6PII</t>
  </si>
  <si>
    <t>Recomendado a troca dos filtros ópticos de 420 e 520nm na próxima manutenção.</t>
  </si>
  <si>
    <t>Eletrodo de pH apresenta vida útil extremamente avançada.</t>
  </si>
  <si>
    <t>gerson.miranda@veolia.com</t>
  </si>
  <si>
    <t xml:space="preserve">thiago.morais@veolia.com </t>
  </si>
  <si>
    <t>carlos.santos@veolia.com</t>
  </si>
  <si>
    <t>Ana Lidia Tomaz</t>
  </si>
  <si>
    <t>ana-lidia.tomaz@suez.com</t>
  </si>
  <si>
    <t>(85) 99678-1001</t>
  </si>
  <si>
    <t>Turbídimetro - HI98703</t>
  </si>
  <si>
    <t>Balança Analítia - AY220</t>
  </si>
  <si>
    <t>D4522022153</t>
  </si>
  <si>
    <t>Bateria de lítio com baixa carga e filtro óptico azul manchado.</t>
  </si>
  <si>
    <t>Instrumento apresenta lentidão nas leituras devido vida útil avançada.</t>
  </si>
  <si>
    <t>flaminio.neto@veolia.com</t>
  </si>
  <si>
    <t>Veolia</t>
  </si>
  <si>
    <t>Carcaça superior avariada e todas as teclas.</t>
  </si>
  <si>
    <t>Antônio Golçalves</t>
  </si>
  <si>
    <t>thiago.garcia@veolia.com</t>
  </si>
  <si>
    <t>antonio.goncalves1@veolia.com</t>
  </si>
  <si>
    <t>Fotometro DR900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</si>
</sst>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FF0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45A88"/>
        <bgColor indexed="64"/>
      </patternFill>
    </fill>
    <fill>
      <patternFill patternType="solid">
        <fgColor rgb="FF0374A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1" fontId="1" fillId="0" borderId="0" xfId="0" applyNumberFormat="1" applyFont="1" applyAlignment="1" applyProtection="1">
      <alignment horizontal="center"/>
      <protection hidden="1"/>
    </xf>
    <xf numFmtId="15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15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Alignment="1">
      <alignment wrapText="1"/>
    </xf>
    <xf numFmtId="15" fontId="3" fillId="3" borderId="6" xfId="0" applyNumberFormat="1" applyFont="1" applyFill="1" applyBorder="1" applyAlignment="1" applyProtection="1">
      <alignment horizontal="left" vertical="center" wrapText="1"/>
      <protection hidden="1"/>
    </xf>
    <xf numFmtId="15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6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4" borderId="7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15" fontId="3" fillId="0" borderId="8" xfId="0" applyNumberFormat="1" applyFont="1" applyBorder="1" applyAlignment="1" applyProtection="1">
      <alignment vertical="center" wrapText="1"/>
      <protection hidden="1"/>
    </xf>
    <xf numFmtId="0" fontId="0" fillId="5" borderId="0" xfId="0" applyFill="1"/>
    <xf numFmtId="0" fontId="0" fillId="6" borderId="0" xfId="0" applyFill="1"/>
    <xf numFmtId="0" fontId="6" fillId="5" borderId="0" xfId="0" applyFont="1" applyFill="1" applyAlignment="1">
      <alignment vertical="center"/>
    </xf>
    <xf numFmtId="15" fontId="7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1" applyAlignment="1">
      <alignment horizontal="center" vertical="center"/>
    </xf>
    <xf numFmtId="0" fontId="8" fillId="0" borderId="0" xfId="1" applyAlignment="1">
      <alignment horizontal="center"/>
    </xf>
    <xf numFmtId="15" fontId="2" fillId="0" borderId="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 vertical="top"/>
    </xf>
    <xf numFmtId="1" fontId="1" fillId="0" borderId="0" xfId="0" applyNumberFormat="1" applyFont="1" applyAlignment="1" applyProtection="1">
      <alignment horizontal="center" vertical="center"/>
      <protection hidden="1"/>
    </xf>
    <xf numFmtId="15" fontId="7" fillId="2" borderId="2" xfId="0" quotePrefix="1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 applyProtection="1">
      <alignment horizontal="center"/>
      <protection hidden="1"/>
    </xf>
    <xf numFmtId="15" fontId="3" fillId="0" borderId="3" xfId="0" applyNumberFormat="1" applyFont="1" applyBorder="1" applyAlignment="1" applyProtection="1">
      <alignment horizontal="center" vertical="center" wrapText="1"/>
      <protection hidden="1"/>
    </xf>
    <xf numFmtId="15" fontId="3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NumberFormat="1"/>
  </cellXfs>
  <cellStyles count="2">
    <cellStyle name="Hiperlink" xfId="1" builtinId="8"/>
    <cellStyle name="Normal" xfId="0" builtinId="0"/>
  </cellStyles>
  <dxfs count="269">
    <dxf>
      <fill>
        <patternFill patternType="solid">
          <fgColor rgb="FFFFFF00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0" formatCode="dd/mmm/yy"/>
      <fill>
        <patternFill patternType="solid">
          <fgColor indexed="64"/>
          <bgColor theme="9" tint="0.3999755851924192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0" formatCode="dd/mmm/yy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16]d\-mmm\-yy;@"/>
      <alignment horizontal="center" vertical="bottom" textRotation="0" wrapText="0" indent="0" justifyLastLine="0" shrinkToFit="0" readingOrder="0"/>
    </dxf>
    <dxf>
      <numFmt numFmtId="164" formatCode="[$-416]d\-mmm\-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FF00"/>
        <name val="Arial"/>
        <family val="2"/>
        <scheme val="none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$-416]d\-mmm\-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$-416]d\-mmm\-yy;@"/>
      <alignment horizontal="center" vertical="bottom" textRotation="0" wrapText="0" indent="0" justifyLastLine="0" shrinkToFit="0" readingOrder="0"/>
    </dxf>
    <dxf>
      <numFmt numFmtId="164" formatCode="[$-416]d\-mmm\-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dd/mmm/\y\y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numFmt numFmtId="20" formatCode="dd/mmm/yy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theme="8" tint="0.39994506668294322"/>
        </patternFill>
      </fill>
    </dxf>
    <dxf>
      <fill>
        <patternFill>
          <bgColor rgb="FFFFB06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  <dxf>
      <fill>
        <patternFill>
          <bgColor rgb="FFFFB061"/>
        </patternFill>
      </fill>
    </dxf>
  </dxfs>
  <tableStyles count="0" defaultTableStyle="TableStyleMedium2" defaultPivotStyle="PivotStyleLight16"/>
  <colors>
    <mruColors>
      <color rgb="FFFFB061"/>
      <color rgb="FF045A88"/>
      <color rgb="FF00AEEF"/>
      <color rgb="FFFA9D23"/>
      <color rgb="FFFF3535"/>
      <color rgb="FF01BD6B"/>
      <color rgb="FF0374A8"/>
      <color rgb="FF019DDA"/>
      <color rgb="FF0288C0"/>
      <color rgb="FF002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calibrações - 2022-2023.xlsx]BANCO DE DADOS - KPIS!CalibradosVencidos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3535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A9D23"/>
          </a:solidFill>
          <a:ln w="19050">
            <a:noFill/>
          </a:ln>
          <a:effectLst/>
        </c:spPr>
      </c:pivotFmt>
      <c:pivotFmt>
        <c:idx val="6"/>
        <c:spPr>
          <a:solidFill>
            <a:srgbClr val="FF3535"/>
          </a:solidFill>
          <a:ln w="19050">
            <a:noFill/>
          </a:ln>
          <a:effectLst/>
        </c:spPr>
      </c:pivotFmt>
      <c:pivotFmt>
        <c:idx val="7"/>
        <c:spPr>
          <a:solidFill>
            <a:srgbClr val="FF3535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45A8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A9D23"/>
          </a:solidFill>
          <a:ln w="19050">
            <a:noFill/>
          </a:ln>
          <a:effectLst/>
        </c:spPr>
      </c:pivotFmt>
      <c:pivotFmt>
        <c:idx val="9"/>
        <c:spPr>
          <a:solidFill>
            <a:srgbClr val="FF3535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'BANCO DE DADOS - KPIS'!$B$4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535"/>
            </a:solidFill>
            <a:ln>
              <a:noFill/>
            </a:ln>
          </c:spPr>
          <c:dPt>
            <c:idx val="0"/>
            <c:bubble3D val="0"/>
            <c:spPr>
              <a:solidFill>
                <a:srgbClr val="FA9D2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E5-47BA-8CAD-987AC7943839}"/>
              </c:ext>
            </c:extLst>
          </c:dPt>
          <c:dPt>
            <c:idx val="1"/>
            <c:bubble3D val="0"/>
            <c:spPr>
              <a:solidFill>
                <a:srgbClr val="FF353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E5-47BA-8CAD-987AC79438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45A8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DE DADOS - KPIS'!$A$5:$A$6</c:f>
              <c:strCache>
                <c:ptCount val="2"/>
                <c:pt idx="0">
                  <c:v>Calibrado</c:v>
                </c:pt>
                <c:pt idx="1">
                  <c:v>Vencido</c:v>
                </c:pt>
              </c:strCache>
            </c:strRef>
          </c:cat>
          <c:val>
            <c:numRef>
              <c:f>'BANCO DE DADOS - KPIS'!$B$5:$B$6</c:f>
              <c:numCache>
                <c:formatCode>General</c:formatCode>
                <c:ptCount val="2"/>
                <c:pt idx="0">
                  <c:v>312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5-47BA-8CAD-987AC7943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olidFill>
          <a:srgbClr val="00AEEF"/>
        </a:solidFill>
        <a:ln>
          <a:noFill/>
        </a:ln>
        <a:effectLst/>
      </c:spPr>
    </c:plotArea>
    <c:legend>
      <c:legendPos val="b"/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45A88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rgbClr val="045A88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calibrações - 2022-2023.xlsx]BANCO DE DADOS - KPIS!Previsto e Executado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374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A9D23"/>
            </a:solidFill>
            <a:round/>
          </a:ln>
          <a:effectLst/>
        </c:spPr>
        <c:marker>
          <c:symbol val="circle"/>
          <c:size val="5"/>
          <c:spPr>
            <a:solidFill>
              <a:srgbClr val="FA9D23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'BANCO DE DADOS - KPIS'!$E$1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0374A8"/>
            </a:solidFill>
            <a:ln>
              <a:noFill/>
            </a:ln>
            <a:effectLst/>
          </c:spPr>
          <c:invertIfNegative val="0"/>
          <c:cat>
            <c:strRef>
              <c:f>'BANCO DE DADOS - KPIS'!$D$2:$D$12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'BANCO DE DADOS - KPIS'!$E$2:$E$12</c:f>
              <c:numCache>
                <c:formatCode>General</c:formatCode>
                <c:ptCount val="11"/>
                <c:pt idx="0">
                  <c:v>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33</c:v>
                </c:pt>
                <c:pt idx="5">
                  <c:v>40</c:v>
                </c:pt>
                <c:pt idx="6">
                  <c:v>55</c:v>
                </c:pt>
                <c:pt idx="7">
                  <c:v>58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510-96CB-9402E94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390352"/>
        <c:axId val="1265390768"/>
      </c:barChart>
      <c:lineChart>
        <c:grouping val="standard"/>
        <c:varyColors val="0"/>
        <c:ser>
          <c:idx val="1"/>
          <c:order val="1"/>
          <c:tx>
            <c:strRef>
              <c:f>'BANCO DE DADOS - KPIS'!$F$1</c:f>
              <c:strCache>
                <c:ptCount val="1"/>
                <c:pt idx="0">
                  <c:v>Executado</c:v>
                </c:pt>
              </c:strCache>
            </c:strRef>
          </c:tx>
          <c:spPr>
            <a:ln w="28575" cap="rnd">
              <a:solidFill>
                <a:srgbClr val="FA9D2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9D23"/>
              </a:solidFill>
              <a:ln w="9525">
                <a:noFill/>
              </a:ln>
              <a:effectLst/>
            </c:spPr>
          </c:marker>
          <c:cat>
            <c:strRef>
              <c:f>'BANCO DE DADOS - KPIS'!$D$2:$D$12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'BANCO DE DADOS - KPIS'!$F$2:$F$12</c:f>
              <c:numCache>
                <c:formatCode>General</c:formatCode>
                <c:ptCount val="11"/>
                <c:pt idx="0">
                  <c:v>14</c:v>
                </c:pt>
                <c:pt idx="1">
                  <c:v>28</c:v>
                </c:pt>
                <c:pt idx="2">
                  <c:v>18</c:v>
                </c:pt>
                <c:pt idx="3">
                  <c:v>18</c:v>
                </c:pt>
                <c:pt idx="4">
                  <c:v>40</c:v>
                </c:pt>
                <c:pt idx="5">
                  <c:v>44</c:v>
                </c:pt>
                <c:pt idx="6">
                  <c:v>57</c:v>
                </c:pt>
                <c:pt idx="7">
                  <c:v>71</c:v>
                </c:pt>
                <c:pt idx="8">
                  <c:v>15</c:v>
                </c:pt>
                <c:pt idx="9">
                  <c:v>17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510-96CB-9402E94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390352"/>
        <c:axId val="1265390768"/>
      </c:lineChart>
      <c:catAx>
        <c:axId val="12653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45A88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65390768"/>
        <c:crosses val="autoZero"/>
        <c:auto val="1"/>
        <c:lblAlgn val="ctr"/>
        <c:lblOffset val="100"/>
        <c:noMultiLvlLbl val="0"/>
      </c:catAx>
      <c:valAx>
        <c:axId val="1265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45A88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653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45A88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045A88"/>
          </a:solidFill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calibrações - 2022-2023.xlsx]BANCO DE DADOS - KPIS!Análise por Distrito 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A9D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35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45A88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'BANCO DE DADOS - KPIS'!$I$1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rgbClr val="FA9D23"/>
            </a:solidFill>
            <a:ln>
              <a:noFill/>
            </a:ln>
            <a:effectLst/>
          </c:spPr>
          <c:invertIfNegative val="0"/>
          <c:cat>
            <c:strRef>
              <c:f>'BANCO DE DADOS - KPIS'!$H$2:$H$13</c:f>
              <c:strCache>
                <c:ptCount val="12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Lab E&amp;P</c:v>
                </c:pt>
                <c:pt idx="6">
                  <c:v>Lab Suplly</c:v>
                </c:pt>
                <c:pt idx="7">
                  <c:v>MM CO&amp;Sul</c:v>
                </c:pt>
                <c:pt idx="8">
                  <c:v>MM S&amp;E Sud&amp;NE</c:v>
                </c:pt>
                <c:pt idx="9">
                  <c:v>MM S&amp;E Sude</c:v>
                </c:pt>
                <c:pt idx="10">
                  <c:v>Não identificado</c:v>
                </c:pt>
                <c:pt idx="11">
                  <c:v>Sorocaba (Laboratórios)</c:v>
                </c:pt>
              </c:strCache>
            </c:strRef>
          </c:cat>
          <c:val>
            <c:numRef>
              <c:f>'BANCO DE DADOS - KPIS'!$I$2:$I$13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41</c:v>
                </c:pt>
                <c:pt idx="3">
                  <c:v>15</c:v>
                </c:pt>
                <c:pt idx="4">
                  <c:v>86</c:v>
                </c:pt>
                <c:pt idx="5">
                  <c:v>16</c:v>
                </c:pt>
                <c:pt idx="6">
                  <c:v>0</c:v>
                </c:pt>
                <c:pt idx="7">
                  <c:v>26</c:v>
                </c:pt>
                <c:pt idx="8">
                  <c:v>30</c:v>
                </c:pt>
                <c:pt idx="9">
                  <c:v>22</c:v>
                </c:pt>
                <c:pt idx="10">
                  <c:v>29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765-96B9-5FE1894FB9C5}"/>
            </c:ext>
          </c:extLst>
        </c:ser>
        <c:ser>
          <c:idx val="1"/>
          <c:order val="1"/>
          <c:tx>
            <c:strRef>
              <c:f>'BANCO DE DADOS - KPIS'!$J$1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rgbClr val="FF3535"/>
            </a:solidFill>
            <a:ln>
              <a:noFill/>
            </a:ln>
            <a:effectLst/>
          </c:spPr>
          <c:invertIfNegative val="0"/>
          <c:cat>
            <c:strRef>
              <c:f>'BANCO DE DADOS - KPIS'!$H$2:$H$13</c:f>
              <c:strCache>
                <c:ptCount val="12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Lab E&amp;P</c:v>
                </c:pt>
                <c:pt idx="6">
                  <c:v>Lab Suplly</c:v>
                </c:pt>
                <c:pt idx="7">
                  <c:v>MM CO&amp;Sul</c:v>
                </c:pt>
                <c:pt idx="8">
                  <c:v>MM S&amp;E Sud&amp;NE</c:v>
                </c:pt>
                <c:pt idx="9">
                  <c:v>MM S&amp;E Sude</c:v>
                </c:pt>
                <c:pt idx="10">
                  <c:v>Não identificado</c:v>
                </c:pt>
                <c:pt idx="11">
                  <c:v>Sorocaba (Laboratórios)</c:v>
                </c:pt>
              </c:strCache>
            </c:strRef>
          </c:cat>
          <c:val>
            <c:numRef>
              <c:f>'BANCO DE DADOS - KPIS'!$J$2:$J$13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7-4765-96B9-5FE1894F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867456"/>
        <c:axId val="1247870368"/>
      </c:barChart>
      <c:catAx>
        <c:axId val="124786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45A88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47870368"/>
        <c:crosses val="autoZero"/>
        <c:auto val="1"/>
        <c:lblAlgn val="ctr"/>
        <c:lblOffset val="100"/>
        <c:noMultiLvlLbl val="0"/>
      </c:catAx>
      <c:valAx>
        <c:axId val="12478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45A88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12478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45A88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045A88"/>
          </a:solidFill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6</xdr:col>
      <xdr:colOff>462489</xdr:colOff>
      <xdr:row>20</xdr:row>
      <xdr:rowOff>63500</xdr:rowOff>
    </xdr:to>
    <xdr:sp macro="" textlink="'BANCO DE DADOS - KPIS'!B14">
      <xdr:nvSpPr>
        <xdr:cNvPr id="2" name="Retângulo 1">
          <a:extLst>
            <a:ext uri="{FF2B5EF4-FFF2-40B4-BE49-F238E27FC236}">
              <a16:creationId xmlns:a16="http://schemas.microsoft.com/office/drawing/2014/main" id="{D506BE6C-5891-43DE-BCC7-BE63D284F3D9}"/>
            </a:ext>
          </a:extLst>
        </xdr:cNvPr>
        <xdr:cNvSpPr/>
      </xdr:nvSpPr>
      <xdr:spPr>
        <a:xfrm>
          <a:off x="5619750" y="3238500"/>
          <a:ext cx="1138764" cy="63500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C612B352-2B7D-44E9-A7AC-1A77D38EA215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pt-BR" sz="2800" b="0" i="0" u="none" strike="noStrike">
            <a:solidFill>
              <a:srgbClr val="045A88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202407</xdr:colOff>
      <xdr:row>4</xdr:row>
      <xdr:rowOff>72788</xdr:rowOff>
    </xdr:from>
    <xdr:to>
      <xdr:col>20</xdr:col>
      <xdr:colOff>472282</xdr:colOff>
      <xdr:row>16</xdr:row>
      <xdr:rowOff>105834</xdr:rowOff>
    </xdr:to>
    <xdr:sp macro="" textlink="">
      <xdr:nvSpPr>
        <xdr:cNvPr id="14" name="Retângulo: Cantos Arredondados 82">
          <a:extLst>
            <a:ext uri="{FF2B5EF4-FFF2-40B4-BE49-F238E27FC236}">
              <a16:creationId xmlns:a16="http://schemas.microsoft.com/office/drawing/2014/main" id="{1111E59C-9E72-4D90-8DEB-5BF9126848FF}"/>
            </a:ext>
          </a:extLst>
        </xdr:cNvPr>
        <xdr:cNvSpPr/>
      </xdr:nvSpPr>
      <xdr:spPr>
        <a:xfrm>
          <a:off x="5060157" y="834788"/>
          <a:ext cx="7556500" cy="2319046"/>
        </a:xfrm>
        <a:prstGeom prst="roundRect">
          <a:avLst>
            <a:gd name="adj" fmla="val 3246"/>
          </a:avLst>
        </a:prstGeom>
        <a:solidFill>
          <a:srgbClr val="00AEE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600" b="0">
            <a:solidFill>
              <a:srgbClr val="00FF00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83346</xdr:colOff>
      <xdr:row>0</xdr:row>
      <xdr:rowOff>33343</xdr:rowOff>
    </xdr:from>
    <xdr:to>
      <xdr:col>20</xdr:col>
      <xdr:colOff>500061</xdr:colOff>
      <xdr:row>4</xdr:row>
      <xdr:rowOff>9525</xdr:rowOff>
    </xdr:to>
    <xdr:sp macro="" textlink="">
      <xdr:nvSpPr>
        <xdr:cNvPr id="16" name="Retângulo: Cantos Arredondados 3">
          <a:extLst>
            <a:ext uri="{FF2B5EF4-FFF2-40B4-BE49-F238E27FC236}">
              <a16:creationId xmlns:a16="http://schemas.microsoft.com/office/drawing/2014/main" id="{566ED834-FACF-2B19-79D2-B122EA841B48}"/>
            </a:ext>
          </a:extLst>
        </xdr:cNvPr>
        <xdr:cNvSpPr/>
      </xdr:nvSpPr>
      <xdr:spPr>
        <a:xfrm rot="5400000">
          <a:off x="6018613" y="-5901924"/>
          <a:ext cx="738182" cy="12608715"/>
        </a:xfrm>
        <a:prstGeom prst="roundRect">
          <a:avLst>
            <a:gd name="adj" fmla="val 10044"/>
          </a:avLst>
        </a:prstGeom>
        <a:solidFill>
          <a:srgbClr val="00AEE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l"/>
          <a:r>
            <a:rPr lang="pt-BR" sz="2400" b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KPI'S DE CALIBRAÇÃO</a:t>
          </a:r>
        </a:p>
      </xdr:txBody>
    </xdr:sp>
    <xdr:clientData/>
  </xdr:twoCellAnchor>
  <xdr:twoCellAnchor>
    <xdr:from>
      <xdr:col>0</xdr:col>
      <xdr:colOff>71440</xdr:colOff>
      <xdr:row>4</xdr:row>
      <xdr:rowOff>74083</xdr:rowOff>
    </xdr:from>
    <xdr:to>
      <xdr:col>5</xdr:col>
      <xdr:colOff>281887</xdr:colOff>
      <xdr:row>29</xdr:row>
      <xdr:rowOff>116001</xdr:rowOff>
    </xdr:to>
    <xdr:sp macro="" textlink="">
      <xdr:nvSpPr>
        <xdr:cNvPr id="12" name="Retângulo: Cantos Arredondados 17">
          <a:extLst>
            <a:ext uri="{FF2B5EF4-FFF2-40B4-BE49-F238E27FC236}">
              <a16:creationId xmlns:a16="http://schemas.microsoft.com/office/drawing/2014/main" id="{FE373691-94B3-47EF-ADE5-4E7B137327BD}"/>
            </a:ext>
          </a:extLst>
        </xdr:cNvPr>
        <xdr:cNvSpPr/>
      </xdr:nvSpPr>
      <xdr:spPr>
        <a:xfrm>
          <a:off x="71440" y="836083"/>
          <a:ext cx="3246541" cy="4792512"/>
        </a:xfrm>
        <a:prstGeom prst="roundRect">
          <a:avLst>
            <a:gd name="adj" fmla="val 3246"/>
          </a:avLst>
        </a:prstGeom>
        <a:solidFill>
          <a:srgbClr val="00AEE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600" b="0">
            <a:solidFill>
              <a:srgbClr val="045A88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211669</xdr:colOff>
      <xdr:row>5</xdr:row>
      <xdr:rowOff>35983</xdr:rowOff>
    </xdr:from>
    <xdr:to>
      <xdr:col>2</xdr:col>
      <xdr:colOff>473497</xdr:colOff>
      <xdr:row>7</xdr:row>
      <xdr:rowOff>67733</xdr:rowOff>
    </xdr:to>
    <xdr:sp macro="" textlink="">
      <xdr:nvSpPr>
        <xdr:cNvPr id="24" name="Retângulo: Cantos Diagonais Arredondados 23">
          <a:extLst>
            <a:ext uri="{FF2B5EF4-FFF2-40B4-BE49-F238E27FC236}">
              <a16:creationId xmlns:a16="http://schemas.microsoft.com/office/drawing/2014/main" id="{357DCFC2-BFFF-475E-9999-1555EAC6AC72}"/>
            </a:ext>
          </a:extLst>
        </xdr:cNvPr>
        <xdr:cNvSpPr/>
      </xdr:nvSpPr>
      <xdr:spPr>
        <a:xfrm>
          <a:off x="211669" y="988483"/>
          <a:ext cx="1476266" cy="41275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CALIBRADOS </a:t>
          </a:r>
        </a:p>
      </xdr:txBody>
    </xdr:sp>
    <xdr:clientData/>
  </xdr:twoCellAnchor>
  <xdr:twoCellAnchor>
    <xdr:from>
      <xdr:col>0</xdr:col>
      <xdr:colOff>222252</xdr:colOff>
      <xdr:row>7</xdr:row>
      <xdr:rowOff>73743</xdr:rowOff>
    </xdr:from>
    <xdr:to>
      <xdr:col>2</xdr:col>
      <xdr:colOff>474154</xdr:colOff>
      <xdr:row>9</xdr:row>
      <xdr:rowOff>131233</xdr:rowOff>
    </xdr:to>
    <xdr:sp macro="" textlink="'BANCO DE DADOS - KPIS'!B5">
      <xdr:nvSpPr>
        <xdr:cNvPr id="25" name="Retângulo: Cantos Diagonais Arredondados 24">
          <a:extLst>
            <a:ext uri="{FF2B5EF4-FFF2-40B4-BE49-F238E27FC236}">
              <a16:creationId xmlns:a16="http://schemas.microsoft.com/office/drawing/2014/main" id="{6F6AF31C-4F6A-4ADF-BBF6-611FB1F1FE3A}"/>
            </a:ext>
          </a:extLst>
        </xdr:cNvPr>
        <xdr:cNvSpPr/>
      </xdr:nvSpPr>
      <xdr:spPr>
        <a:xfrm>
          <a:off x="222252" y="1407243"/>
          <a:ext cx="1466340" cy="43849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C395957-476B-4DBC-98ED-CAFDB430EDDE}" type="TxLink">
            <a:rPr lang="en-US" sz="1600" b="0" i="0" u="none" strike="noStrike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pPr algn="ctr"/>
            <a:t>312</a:t>
          </a:fld>
          <a:endParaRPr lang="pt-BR" sz="1600" b="0">
            <a:solidFill>
              <a:srgbClr val="045A88"/>
            </a:solidFill>
            <a:latin typeface="Arial Narrow" panose="020B0606020202030204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0</xdr:col>
      <xdr:colOff>83475</xdr:colOff>
      <xdr:row>10</xdr:row>
      <xdr:rowOff>9525</xdr:rowOff>
    </xdr:from>
    <xdr:to>
      <xdr:col>5</xdr:col>
      <xdr:colOff>261937</xdr:colOff>
      <xdr:row>28</xdr:row>
      <xdr:rowOff>161924</xdr:rowOff>
    </xdr:to>
    <xdr:graphicFrame macro="">
      <xdr:nvGraphicFramePr>
        <xdr:cNvPr id="30" name="Gráfico 51">
          <a:extLst>
            <a:ext uri="{FF2B5EF4-FFF2-40B4-BE49-F238E27FC236}">
              <a16:creationId xmlns:a16="http://schemas.microsoft.com/office/drawing/2014/main" id="{B913DA2D-4A9D-4906-8DE3-6BF1D0F7F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211667</xdr:colOff>
      <xdr:row>7</xdr:row>
      <xdr:rowOff>83344</xdr:rowOff>
    </xdr:from>
    <xdr:to>
      <xdr:col>5</xdr:col>
      <xdr:colOff>107156</xdr:colOff>
      <xdr:row>7</xdr:row>
      <xdr:rowOff>88900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8412D39A-7228-4EBF-82BE-BCA38A55715A}"/>
            </a:ext>
          </a:extLst>
        </xdr:cNvPr>
        <xdr:cNvCxnSpPr/>
      </xdr:nvCxnSpPr>
      <xdr:spPr>
        <a:xfrm flipV="1">
          <a:off x="211667" y="1416844"/>
          <a:ext cx="2931583" cy="5556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373860</xdr:colOff>
      <xdr:row>0</xdr:row>
      <xdr:rowOff>65090</xdr:rowOff>
    </xdr:from>
    <xdr:to>
      <xdr:col>13</xdr:col>
      <xdr:colOff>387585</xdr:colOff>
      <xdr:row>3</xdr:row>
      <xdr:rowOff>174987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05368A4-84E1-4827-A6CA-6854BB02B105}"/>
            </a:ext>
          </a:extLst>
        </xdr:cNvPr>
        <xdr:cNvSpPr/>
      </xdr:nvSpPr>
      <xdr:spPr>
        <a:xfrm>
          <a:off x="6469860" y="65090"/>
          <a:ext cx="1842525" cy="68139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EQUIPAMENTOS</a:t>
          </a:r>
          <a:r>
            <a:rPr lang="pt-BR" sz="14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 CADASTRADOS </a:t>
          </a:r>
        </a:p>
      </xdr:txBody>
    </xdr:sp>
    <xdr:clientData/>
  </xdr:twoCellAnchor>
  <xdr:twoCellAnchor>
    <xdr:from>
      <xdr:col>13</xdr:col>
      <xdr:colOff>384443</xdr:colOff>
      <xdr:row>0</xdr:row>
      <xdr:rowOff>65089</xdr:rowOff>
    </xdr:from>
    <xdr:to>
      <xdr:col>15</xdr:col>
      <xdr:colOff>317349</xdr:colOff>
      <xdr:row>3</xdr:row>
      <xdr:rowOff>174987</xdr:rowOff>
    </xdr:to>
    <xdr:sp macro="" textlink="'BANCO DE DADOS - KPIS'!$A$2">
      <xdr:nvSpPr>
        <xdr:cNvPr id="15" name="Retângulo 14">
          <a:extLst>
            <a:ext uri="{FF2B5EF4-FFF2-40B4-BE49-F238E27FC236}">
              <a16:creationId xmlns:a16="http://schemas.microsoft.com/office/drawing/2014/main" id="{70285F86-1D30-472F-B174-AF1A7D7FC7C2}"/>
            </a:ext>
          </a:extLst>
        </xdr:cNvPr>
        <xdr:cNvSpPr/>
      </xdr:nvSpPr>
      <xdr:spPr>
        <a:xfrm>
          <a:off x="8309243" y="65089"/>
          <a:ext cx="1152106" cy="68139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831EA268-F2A8-49B9-8DA3-FD1A9F0AE321}" type="TxLink">
            <a:rPr lang="en-US" sz="28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330</a:t>
          </a:fld>
          <a:endParaRPr lang="pt-BR" sz="28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11</xdr:col>
      <xdr:colOff>23813</xdr:colOff>
      <xdr:row>4</xdr:row>
      <xdr:rowOff>158749</xdr:rowOff>
    </xdr:from>
    <xdr:to>
      <xdr:col>20</xdr:col>
      <xdr:colOff>260614</xdr:colOff>
      <xdr:row>16</xdr:row>
      <xdr:rowOff>42332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2483A729-A083-4B00-A107-83C6547D7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582084</xdr:colOff>
      <xdr:row>5</xdr:row>
      <xdr:rowOff>35983</xdr:rowOff>
    </xdr:from>
    <xdr:to>
      <xdr:col>5</xdr:col>
      <xdr:colOff>220566</xdr:colOff>
      <xdr:row>7</xdr:row>
      <xdr:rowOff>67734</xdr:rowOff>
    </xdr:to>
    <xdr:sp macro="" textlink="">
      <xdr:nvSpPr>
        <xdr:cNvPr id="21" name="Retângulo: Cantos Diagonais Arredondados 20">
          <a:extLst>
            <a:ext uri="{FF2B5EF4-FFF2-40B4-BE49-F238E27FC236}">
              <a16:creationId xmlns:a16="http://schemas.microsoft.com/office/drawing/2014/main" id="{56258247-B85D-456B-807C-80FAA5C45A72}"/>
            </a:ext>
          </a:extLst>
        </xdr:cNvPr>
        <xdr:cNvSpPr/>
      </xdr:nvSpPr>
      <xdr:spPr>
        <a:xfrm>
          <a:off x="1796522" y="988483"/>
          <a:ext cx="1460138" cy="412751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VENCIDOS </a:t>
          </a:r>
        </a:p>
      </xdr:txBody>
    </xdr:sp>
    <xdr:clientData/>
  </xdr:twoCellAnchor>
  <xdr:twoCellAnchor>
    <xdr:from>
      <xdr:col>2</xdr:col>
      <xdr:colOff>577152</xdr:colOff>
      <xdr:row>5</xdr:row>
      <xdr:rowOff>97672</xdr:rowOff>
    </xdr:from>
    <xdr:to>
      <xdr:col>2</xdr:col>
      <xdr:colOff>578415</xdr:colOff>
      <xdr:row>9</xdr:row>
      <xdr:rowOff>141817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4D03EBFF-D311-41E0-B6DB-106F9BE5F37C}"/>
            </a:ext>
          </a:extLst>
        </xdr:cNvPr>
        <xdr:cNvCxnSpPr/>
      </xdr:nvCxnSpPr>
      <xdr:spPr>
        <a:xfrm flipV="1">
          <a:off x="1791590" y="1050172"/>
          <a:ext cx="1263" cy="806145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178593</xdr:colOff>
      <xdr:row>17</xdr:row>
      <xdr:rowOff>0</xdr:rowOff>
    </xdr:from>
    <xdr:to>
      <xdr:col>20</xdr:col>
      <xdr:colOff>472281</xdr:colOff>
      <xdr:row>29</xdr:row>
      <xdr:rowOff>116416</xdr:rowOff>
    </xdr:to>
    <xdr:sp macro="" textlink="">
      <xdr:nvSpPr>
        <xdr:cNvPr id="17" name="Retângulo: Cantos Arredondados 25">
          <a:extLst>
            <a:ext uri="{FF2B5EF4-FFF2-40B4-BE49-F238E27FC236}">
              <a16:creationId xmlns:a16="http://schemas.microsoft.com/office/drawing/2014/main" id="{AD9E6B8F-4AB0-44D6-91F0-3B75061DD460}"/>
            </a:ext>
          </a:extLst>
        </xdr:cNvPr>
        <xdr:cNvSpPr/>
      </xdr:nvSpPr>
      <xdr:spPr>
        <a:xfrm>
          <a:off x="5036343" y="3238500"/>
          <a:ext cx="7580313" cy="2390510"/>
        </a:xfrm>
        <a:prstGeom prst="roundRect">
          <a:avLst>
            <a:gd name="adj" fmla="val 3246"/>
          </a:avLst>
        </a:prstGeom>
        <a:solidFill>
          <a:srgbClr val="00AEE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600" b="0">
            <a:solidFill>
              <a:srgbClr val="00FF00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11</xdr:col>
      <xdr:colOff>101863</xdr:colOff>
      <xdr:row>17</xdr:row>
      <xdr:rowOff>63500</xdr:rowOff>
    </xdr:from>
    <xdr:to>
      <xdr:col>20</xdr:col>
      <xdr:colOff>274110</xdr:colOff>
      <xdr:row>28</xdr:row>
      <xdr:rowOff>169751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A5E029BA-5DBE-4019-90BD-96E17F9B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582082</xdr:colOff>
      <xdr:row>7</xdr:row>
      <xdr:rowOff>88557</xdr:rowOff>
    </xdr:from>
    <xdr:to>
      <xdr:col>5</xdr:col>
      <xdr:colOff>220565</xdr:colOff>
      <xdr:row>9</xdr:row>
      <xdr:rowOff>131232</xdr:rowOff>
    </xdr:to>
    <xdr:sp macro="" textlink="'BANCO DE DADOS - KPIS'!B6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BB709A14-C62D-42F6-B129-9F2DACB08A89}"/>
            </a:ext>
          </a:extLst>
        </xdr:cNvPr>
        <xdr:cNvSpPr/>
      </xdr:nvSpPr>
      <xdr:spPr>
        <a:xfrm>
          <a:off x="1796520" y="1422057"/>
          <a:ext cx="1460139" cy="423675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52D4810B-943E-42EA-9C70-06772D2225EF}" type="TxLink">
            <a:rPr lang="en-US" sz="16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18</a:t>
          </a:fld>
          <a:endParaRPr lang="pt-BR" sz="16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15</xdr:col>
      <xdr:colOff>399261</xdr:colOff>
      <xdr:row>0</xdr:row>
      <xdr:rowOff>69323</xdr:rowOff>
    </xdr:from>
    <xdr:to>
      <xdr:col>18</xdr:col>
      <xdr:colOff>412984</xdr:colOff>
      <xdr:row>3</xdr:row>
      <xdr:rowOff>179220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B4BEF3D-2FC8-47AA-BD8D-F0AE948DEC65}"/>
            </a:ext>
          </a:extLst>
        </xdr:cNvPr>
        <xdr:cNvSpPr/>
      </xdr:nvSpPr>
      <xdr:spPr>
        <a:xfrm>
          <a:off x="9543261" y="69323"/>
          <a:ext cx="1842523" cy="68139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EQUIPAMENTOS</a:t>
          </a:r>
          <a:r>
            <a:rPr lang="pt-BR" sz="14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 DESATIVADOS </a:t>
          </a:r>
        </a:p>
      </xdr:txBody>
    </xdr:sp>
    <xdr:clientData/>
  </xdr:twoCellAnchor>
  <xdr:twoCellAnchor>
    <xdr:from>
      <xdr:col>18</xdr:col>
      <xdr:colOff>409843</xdr:colOff>
      <xdr:row>0</xdr:row>
      <xdr:rowOff>69322</xdr:rowOff>
    </xdr:from>
    <xdr:to>
      <xdr:col>20</xdr:col>
      <xdr:colOff>342750</xdr:colOff>
      <xdr:row>3</xdr:row>
      <xdr:rowOff>179220</xdr:rowOff>
    </xdr:to>
    <xdr:sp macro="" textlink="'BANCO DE DADOS - KPIS'!B2">
      <xdr:nvSpPr>
        <xdr:cNvPr id="7" name="Retângulo 6">
          <a:extLst>
            <a:ext uri="{FF2B5EF4-FFF2-40B4-BE49-F238E27FC236}">
              <a16:creationId xmlns:a16="http://schemas.microsoft.com/office/drawing/2014/main" id="{ABE66F92-0C75-4E4E-A131-F3EDBE31F7B3}"/>
            </a:ext>
          </a:extLst>
        </xdr:cNvPr>
        <xdr:cNvSpPr/>
      </xdr:nvSpPr>
      <xdr:spPr>
        <a:xfrm>
          <a:off x="11382643" y="69322"/>
          <a:ext cx="1152107" cy="68139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6222FA38-88B9-47FB-A326-8628B029E2B2}" type="TxLink">
            <a:rPr lang="en-US" sz="28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25</a:t>
          </a:fld>
          <a:endParaRPr lang="pt-BR" sz="28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15</xdr:col>
      <xdr:colOff>354483</xdr:colOff>
      <xdr:row>0</xdr:row>
      <xdr:rowOff>96837</xdr:rowOff>
    </xdr:from>
    <xdr:to>
      <xdr:col>15</xdr:col>
      <xdr:colOff>354493</xdr:colOff>
      <xdr:row>3</xdr:row>
      <xdr:rowOff>115884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52696182-D122-4A46-BD17-4FF0B743FD5E}"/>
            </a:ext>
          </a:extLst>
        </xdr:cNvPr>
        <xdr:cNvCxnSpPr/>
      </xdr:nvCxnSpPr>
      <xdr:spPr>
        <a:xfrm flipH="1" flipV="1">
          <a:off x="9498483" y="96837"/>
          <a:ext cx="10" cy="590547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142874</xdr:colOff>
      <xdr:row>4</xdr:row>
      <xdr:rowOff>83344</xdr:rowOff>
    </xdr:from>
    <xdr:to>
      <xdr:col>10</xdr:col>
      <xdr:colOff>514349</xdr:colOff>
      <xdr:row>16</xdr:row>
      <xdr:rowOff>107156</xdr:rowOff>
    </xdr:to>
    <xdr:sp macro="" textlink="">
      <xdr:nvSpPr>
        <xdr:cNvPr id="11" name="Retângulo 12">
          <a:extLst>
            <a:ext uri="{FF2B5EF4-FFF2-40B4-BE49-F238E27FC236}">
              <a16:creationId xmlns:a16="http://schemas.microsoft.com/office/drawing/2014/main" id="{87023BB5-1DB8-C9B8-3322-E46C02663387}"/>
            </a:ext>
          </a:extLst>
        </xdr:cNvPr>
        <xdr:cNvSpPr/>
      </xdr:nvSpPr>
      <xdr:spPr>
        <a:xfrm>
          <a:off x="5000624" y="845344"/>
          <a:ext cx="1585913" cy="230981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700" b="0" baseline="0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CALIBRAÇÕES </a:t>
          </a:r>
        </a:p>
        <a:p>
          <a:pPr marL="0" indent="0" algn="ctr"/>
          <a:r>
            <a:rPr lang="pt-BR" sz="1700" b="0" baseline="0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PREVISTAS </a:t>
          </a:r>
        </a:p>
        <a:p>
          <a:pPr marL="0" indent="0" algn="ctr"/>
          <a:r>
            <a:rPr lang="pt-BR" sz="1700" b="0" baseline="0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X EXECUTADAS</a:t>
          </a:r>
        </a:p>
      </xdr:txBody>
    </xdr:sp>
    <xdr:clientData/>
  </xdr:twoCellAnchor>
  <xdr:twoCellAnchor>
    <xdr:from>
      <xdr:col>8</xdr:col>
      <xdr:colOff>178593</xdr:colOff>
      <xdr:row>17</xdr:row>
      <xdr:rowOff>11906</xdr:rowOff>
    </xdr:from>
    <xdr:to>
      <xdr:col>10</xdr:col>
      <xdr:colOff>564356</xdr:colOff>
      <xdr:row>29</xdr:row>
      <xdr:rowOff>130968</xdr:rowOff>
    </xdr:to>
    <xdr:sp macro="" textlink="">
      <xdr:nvSpPr>
        <xdr:cNvPr id="10" name="Retângulo 28">
          <a:extLst>
            <a:ext uri="{FF2B5EF4-FFF2-40B4-BE49-F238E27FC236}">
              <a16:creationId xmlns:a16="http://schemas.microsoft.com/office/drawing/2014/main" id="{FB13327C-9A23-4FDF-AAB9-4CB83EDC4A8A}"/>
            </a:ext>
          </a:extLst>
        </xdr:cNvPr>
        <xdr:cNvSpPr/>
      </xdr:nvSpPr>
      <xdr:spPr>
        <a:xfrm>
          <a:off x="5036343" y="3250406"/>
          <a:ext cx="1600201" cy="239315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700" b="0" baseline="0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t>ANÁLISE POR DISTRITO</a:t>
          </a:r>
        </a:p>
      </xdr:txBody>
    </xdr:sp>
    <xdr:clientData/>
  </xdr:twoCellAnchor>
  <xdr:twoCellAnchor>
    <xdr:from>
      <xdr:col>5</xdr:col>
      <xdr:colOff>342902</xdr:colOff>
      <xdr:row>4</xdr:row>
      <xdr:rowOff>83608</xdr:rowOff>
    </xdr:from>
    <xdr:to>
      <xdr:col>8</xdr:col>
      <xdr:colOff>119063</xdr:colOff>
      <xdr:row>29</xdr:row>
      <xdr:rowOff>95250</xdr:rowOff>
    </xdr:to>
    <xdr:sp macro="" textlink="">
      <xdr:nvSpPr>
        <xdr:cNvPr id="13" name="Retângulo: Cantos Arredondados 17">
          <a:extLst>
            <a:ext uri="{FF2B5EF4-FFF2-40B4-BE49-F238E27FC236}">
              <a16:creationId xmlns:a16="http://schemas.microsoft.com/office/drawing/2014/main" id="{4D84AA1E-0100-484A-922E-003A3BADCCDF}"/>
            </a:ext>
          </a:extLst>
        </xdr:cNvPr>
        <xdr:cNvSpPr/>
      </xdr:nvSpPr>
      <xdr:spPr>
        <a:xfrm>
          <a:off x="3378996" y="845608"/>
          <a:ext cx="1597817" cy="4762236"/>
        </a:xfrm>
        <a:prstGeom prst="roundRect">
          <a:avLst>
            <a:gd name="adj" fmla="val 5742"/>
          </a:avLst>
        </a:prstGeom>
        <a:solidFill>
          <a:srgbClr val="00AEE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600" b="1">
            <a:solidFill>
              <a:srgbClr val="045A88"/>
            </a:solidFill>
          </a:endParaRPr>
        </a:p>
      </xdr:txBody>
    </xdr:sp>
    <xdr:clientData/>
  </xdr:twoCellAnchor>
  <xdr:twoCellAnchor>
    <xdr:from>
      <xdr:col>5</xdr:col>
      <xdr:colOff>342903</xdr:colOff>
      <xdr:row>6</xdr:row>
      <xdr:rowOff>83608</xdr:rowOff>
    </xdr:from>
    <xdr:to>
      <xdr:col>8</xdr:col>
      <xdr:colOff>119062</xdr:colOff>
      <xdr:row>8</xdr:row>
      <xdr:rowOff>115358</xdr:rowOff>
    </xdr:to>
    <xdr:sp macro="" textlink="">
      <xdr:nvSpPr>
        <xdr:cNvPr id="26" name="Retângulo: Cantos Diagonais Arredondados 25">
          <a:extLst>
            <a:ext uri="{FF2B5EF4-FFF2-40B4-BE49-F238E27FC236}">
              <a16:creationId xmlns:a16="http://schemas.microsoft.com/office/drawing/2014/main" id="{BCE8EBDB-FDC6-47D1-8058-53BD421FCFC5}"/>
            </a:ext>
          </a:extLst>
        </xdr:cNvPr>
        <xdr:cNvSpPr/>
      </xdr:nvSpPr>
      <xdr:spPr>
        <a:xfrm>
          <a:off x="3378997" y="1226608"/>
          <a:ext cx="1597815" cy="41275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AGENDADO </a:t>
          </a:r>
        </a:p>
      </xdr:txBody>
    </xdr:sp>
    <xdr:clientData/>
  </xdr:twoCellAnchor>
  <xdr:twoCellAnchor>
    <xdr:from>
      <xdr:col>5</xdr:col>
      <xdr:colOff>353486</xdr:colOff>
      <xdr:row>9</xdr:row>
      <xdr:rowOff>66610</xdr:rowOff>
    </xdr:from>
    <xdr:to>
      <xdr:col>8</xdr:col>
      <xdr:colOff>119061</xdr:colOff>
      <xdr:row>11</xdr:row>
      <xdr:rowOff>124100</xdr:rowOff>
    </xdr:to>
    <xdr:sp macro="" textlink="'BANCO DE DADOS - KPIS'!$B$18">
      <xdr:nvSpPr>
        <xdr:cNvPr id="27" name="Retângulo: Cantos Diagonais Arredondados 26">
          <a:extLst>
            <a:ext uri="{FF2B5EF4-FFF2-40B4-BE49-F238E27FC236}">
              <a16:creationId xmlns:a16="http://schemas.microsoft.com/office/drawing/2014/main" id="{921166C1-2D57-46EA-B230-29B9C06A0BB5}"/>
            </a:ext>
          </a:extLst>
        </xdr:cNvPr>
        <xdr:cNvSpPr/>
      </xdr:nvSpPr>
      <xdr:spPr>
        <a:xfrm>
          <a:off x="3389580" y="1781110"/>
          <a:ext cx="1587231" cy="43849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DEB655BC-417A-4440-94C3-D2E593C6D0E7}" type="TxLink">
            <a:rPr lang="en-US" sz="16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0</a:t>
          </a:fld>
          <a:endParaRPr lang="pt-BR" sz="16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5</xdr:col>
      <xdr:colOff>404813</xdr:colOff>
      <xdr:row>8</xdr:row>
      <xdr:rowOff>185081</xdr:rowOff>
    </xdr:from>
    <xdr:to>
      <xdr:col>8</xdr:col>
      <xdr:colOff>32548</xdr:colOff>
      <xdr:row>8</xdr:row>
      <xdr:rowOff>187387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1A385859-39A0-4C82-8F82-7EE3FA28758D}"/>
            </a:ext>
          </a:extLst>
        </xdr:cNvPr>
        <xdr:cNvCxnSpPr/>
      </xdr:nvCxnSpPr>
      <xdr:spPr>
        <a:xfrm>
          <a:off x="3440907" y="1709081"/>
          <a:ext cx="1449391" cy="2306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342902</xdr:colOff>
      <xdr:row>12</xdr:row>
      <xdr:rowOff>3323</xdr:rowOff>
    </xdr:from>
    <xdr:to>
      <xdr:col>8</xdr:col>
      <xdr:colOff>119061</xdr:colOff>
      <xdr:row>14</xdr:row>
      <xdr:rowOff>35073</xdr:rowOff>
    </xdr:to>
    <xdr:sp macro="" textlink="">
      <xdr:nvSpPr>
        <xdr:cNvPr id="32" name="Retângulo: Cantos Diagonais Arredondados 31">
          <a:extLst>
            <a:ext uri="{FF2B5EF4-FFF2-40B4-BE49-F238E27FC236}">
              <a16:creationId xmlns:a16="http://schemas.microsoft.com/office/drawing/2014/main" id="{CB3003DD-A84A-43A1-9A6E-25C6D53BBC31}"/>
            </a:ext>
          </a:extLst>
        </xdr:cNvPr>
        <xdr:cNvSpPr/>
      </xdr:nvSpPr>
      <xdr:spPr>
        <a:xfrm>
          <a:off x="3378996" y="2289323"/>
          <a:ext cx="1597815" cy="41275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EM CONTATO </a:t>
          </a:r>
        </a:p>
      </xdr:txBody>
    </xdr:sp>
    <xdr:clientData/>
  </xdr:twoCellAnchor>
  <xdr:twoCellAnchor>
    <xdr:from>
      <xdr:col>5</xdr:col>
      <xdr:colOff>353485</xdr:colOff>
      <xdr:row>14</xdr:row>
      <xdr:rowOff>176825</xdr:rowOff>
    </xdr:from>
    <xdr:to>
      <xdr:col>8</xdr:col>
      <xdr:colOff>119060</xdr:colOff>
      <xdr:row>17</xdr:row>
      <xdr:rowOff>43815</xdr:rowOff>
    </xdr:to>
    <xdr:sp macro="" textlink="'BANCO DE DADOS - KPIS'!$B$21">
      <xdr:nvSpPr>
        <xdr:cNvPr id="33" name="Retângulo: Cantos Diagonais Arredondados 32">
          <a:extLst>
            <a:ext uri="{FF2B5EF4-FFF2-40B4-BE49-F238E27FC236}">
              <a16:creationId xmlns:a16="http://schemas.microsoft.com/office/drawing/2014/main" id="{B787AAE8-2386-481C-9833-6E7CBF3869A3}"/>
            </a:ext>
          </a:extLst>
        </xdr:cNvPr>
        <xdr:cNvSpPr/>
      </xdr:nvSpPr>
      <xdr:spPr>
        <a:xfrm>
          <a:off x="3389579" y="2843825"/>
          <a:ext cx="1587231" cy="43849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1AC37B11-EF2E-44BD-8E0C-3B2736E7D533}" type="TxLink">
            <a:rPr lang="en-US" sz="16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0</a:t>
          </a:fld>
          <a:endParaRPr lang="pt-BR" sz="16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5</xdr:col>
      <xdr:colOff>404812</xdr:colOff>
      <xdr:row>14</xdr:row>
      <xdr:rowOff>104796</xdr:rowOff>
    </xdr:from>
    <xdr:to>
      <xdr:col>8</xdr:col>
      <xdr:colOff>32547</xdr:colOff>
      <xdr:row>14</xdr:row>
      <xdr:rowOff>107102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CC95E9B0-E5C7-4460-8A18-3E30A8CD45CB}"/>
            </a:ext>
          </a:extLst>
        </xdr:cNvPr>
        <xdr:cNvCxnSpPr/>
      </xdr:nvCxnSpPr>
      <xdr:spPr>
        <a:xfrm>
          <a:off x="3440906" y="2771796"/>
          <a:ext cx="1449391" cy="2306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342902</xdr:colOff>
      <xdr:row>17</xdr:row>
      <xdr:rowOff>113538</xdr:rowOff>
    </xdr:from>
    <xdr:to>
      <xdr:col>8</xdr:col>
      <xdr:colOff>119061</xdr:colOff>
      <xdr:row>19</xdr:row>
      <xdr:rowOff>145288</xdr:rowOff>
    </xdr:to>
    <xdr:sp macro="" textlink="">
      <xdr:nvSpPr>
        <xdr:cNvPr id="38" name="Retângulo: Cantos Diagonais Arredondados 37">
          <a:extLst>
            <a:ext uri="{FF2B5EF4-FFF2-40B4-BE49-F238E27FC236}">
              <a16:creationId xmlns:a16="http://schemas.microsoft.com/office/drawing/2014/main" id="{E233D19C-D247-40E1-879E-AF874F3EDDB8}"/>
            </a:ext>
          </a:extLst>
        </xdr:cNvPr>
        <xdr:cNvSpPr/>
      </xdr:nvSpPr>
      <xdr:spPr>
        <a:xfrm>
          <a:off x="3378996" y="3352038"/>
          <a:ext cx="1597815" cy="41275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EM CONSERTO </a:t>
          </a:r>
        </a:p>
      </xdr:txBody>
    </xdr:sp>
    <xdr:clientData/>
  </xdr:twoCellAnchor>
  <xdr:twoCellAnchor>
    <xdr:from>
      <xdr:col>5</xdr:col>
      <xdr:colOff>293953</xdr:colOff>
      <xdr:row>20</xdr:row>
      <xdr:rowOff>96540</xdr:rowOff>
    </xdr:from>
    <xdr:to>
      <xdr:col>8</xdr:col>
      <xdr:colOff>59528</xdr:colOff>
      <xdr:row>22</xdr:row>
      <xdr:rowOff>154030</xdr:rowOff>
    </xdr:to>
    <xdr:sp macro="" textlink="'BANCO DE DADOS - KPIS'!$B$19">
      <xdr:nvSpPr>
        <xdr:cNvPr id="39" name="Retângulo: Cantos Diagonais Arredondados 38">
          <a:extLst>
            <a:ext uri="{FF2B5EF4-FFF2-40B4-BE49-F238E27FC236}">
              <a16:creationId xmlns:a16="http://schemas.microsoft.com/office/drawing/2014/main" id="{32D018B4-9CA3-4B55-9B28-2101D81BDBBF}"/>
            </a:ext>
          </a:extLst>
        </xdr:cNvPr>
        <xdr:cNvSpPr/>
      </xdr:nvSpPr>
      <xdr:spPr>
        <a:xfrm>
          <a:off x="3330047" y="3906540"/>
          <a:ext cx="1587231" cy="43849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83D053BB-1B28-4E4A-BA37-DC2F1DB1E8EB}" type="TxLink">
            <a:rPr lang="en-US" sz="16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3</a:t>
          </a:fld>
          <a:endParaRPr lang="pt-BR" sz="16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5</xdr:col>
      <xdr:colOff>404812</xdr:colOff>
      <xdr:row>20</xdr:row>
      <xdr:rowOff>24511</xdr:rowOff>
    </xdr:from>
    <xdr:to>
      <xdr:col>8</xdr:col>
      <xdr:colOff>32547</xdr:colOff>
      <xdr:row>20</xdr:row>
      <xdr:rowOff>26817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E1A5DAA9-BE2F-4752-B9EE-7CE4F607159B}"/>
            </a:ext>
          </a:extLst>
        </xdr:cNvPr>
        <xdr:cNvCxnSpPr/>
      </xdr:nvCxnSpPr>
      <xdr:spPr>
        <a:xfrm>
          <a:off x="3452812" y="3834511"/>
          <a:ext cx="1456535" cy="2306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342902</xdr:colOff>
      <xdr:row>22</xdr:row>
      <xdr:rowOff>154030</xdr:rowOff>
    </xdr:from>
    <xdr:to>
      <xdr:col>8</xdr:col>
      <xdr:colOff>119061</xdr:colOff>
      <xdr:row>25</xdr:row>
      <xdr:rowOff>190499</xdr:rowOff>
    </xdr:to>
    <xdr:sp macro="" textlink="">
      <xdr:nvSpPr>
        <xdr:cNvPr id="41" name="Retângulo: Cantos Diagonais Arredondados 40">
          <a:extLst>
            <a:ext uri="{FF2B5EF4-FFF2-40B4-BE49-F238E27FC236}">
              <a16:creationId xmlns:a16="http://schemas.microsoft.com/office/drawing/2014/main" id="{CB0346DF-B094-42EB-8CA4-4DCA50BC26F4}"/>
            </a:ext>
          </a:extLst>
        </xdr:cNvPr>
        <xdr:cNvSpPr/>
      </xdr:nvSpPr>
      <xdr:spPr>
        <a:xfrm>
          <a:off x="3378996" y="4345030"/>
          <a:ext cx="1597815" cy="607969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AGUARDANDO RETORNO </a:t>
          </a:r>
        </a:p>
      </xdr:txBody>
    </xdr:sp>
    <xdr:clientData/>
  </xdr:twoCellAnchor>
  <xdr:twoCellAnchor>
    <xdr:from>
      <xdr:col>5</xdr:col>
      <xdr:colOff>293953</xdr:colOff>
      <xdr:row>26</xdr:row>
      <xdr:rowOff>136768</xdr:rowOff>
    </xdr:from>
    <xdr:to>
      <xdr:col>8</xdr:col>
      <xdr:colOff>59528</xdr:colOff>
      <xdr:row>29</xdr:row>
      <xdr:rowOff>15664</xdr:rowOff>
    </xdr:to>
    <xdr:sp macro="" textlink="'BANCO DE DADOS - KPIS'!B16">
      <xdr:nvSpPr>
        <xdr:cNvPr id="42" name="Retângulo: Cantos Diagonais Arredondados 41">
          <a:extLst>
            <a:ext uri="{FF2B5EF4-FFF2-40B4-BE49-F238E27FC236}">
              <a16:creationId xmlns:a16="http://schemas.microsoft.com/office/drawing/2014/main" id="{2ECE489D-75AF-47EE-A925-1D9180348AC1}"/>
            </a:ext>
          </a:extLst>
        </xdr:cNvPr>
        <xdr:cNvSpPr/>
      </xdr:nvSpPr>
      <xdr:spPr>
        <a:xfrm>
          <a:off x="3330047" y="5089768"/>
          <a:ext cx="1587231" cy="43849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171A3471-7AB6-4E99-84DA-FC1125E1773D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pt-BR" sz="1600" b="0" i="0" u="none" strike="noStrike">
            <a:solidFill>
              <a:srgbClr val="045A88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5</xdr:col>
      <xdr:colOff>404812</xdr:colOff>
      <xdr:row>26</xdr:row>
      <xdr:rowOff>64741</xdr:rowOff>
    </xdr:from>
    <xdr:to>
      <xdr:col>8</xdr:col>
      <xdr:colOff>32547</xdr:colOff>
      <xdr:row>26</xdr:row>
      <xdr:rowOff>67047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E6F8230D-82B1-42DE-B6F0-5CA50F5E7B78}"/>
            </a:ext>
          </a:extLst>
        </xdr:cNvPr>
        <xdr:cNvCxnSpPr/>
      </xdr:nvCxnSpPr>
      <xdr:spPr>
        <a:xfrm>
          <a:off x="3452812" y="5017741"/>
          <a:ext cx="1456535" cy="2306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393238</xdr:colOff>
      <xdr:row>0</xdr:row>
      <xdr:rowOff>33344</xdr:rowOff>
    </xdr:from>
    <xdr:to>
      <xdr:col>8</xdr:col>
      <xdr:colOff>406963</xdr:colOff>
      <xdr:row>3</xdr:row>
      <xdr:rowOff>143241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13D60C6F-9536-4DB6-BA70-4B31E79B248B}"/>
            </a:ext>
          </a:extLst>
        </xdr:cNvPr>
        <xdr:cNvSpPr/>
      </xdr:nvSpPr>
      <xdr:spPr>
        <a:xfrm>
          <a:off x="3441238" y="33344"/>
          <a:ext cx="1842525" cy="68139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CALIBRAÇÕES</a:t>
          </a:r>
          <a:r>
            <a:rPr lang="pt-BR" sz="1400" b="0" baseline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 </a:t>
          </a:r>
          <a:r>
            <a:rPr lang="pt-BR" sz="1400" b="0">
              <a:solidFill>
                <a:srgbClr val="045A88"/>
              </a:solidFill>
              <a:latin typeface="Arial Narrow" panose="020B0606020202030204" pitchFamily="34" charset="0"/>
              <a:cs typeface="Segoe UI Semibold" panose="020B0702040204020203" pitchFamily="34" charset="0"/>
            </a:rPr>
            <a:t>REALIZADAS</a:t>
          </a:r>
          <a:endParaRPr lang="pt-BR" sz="1400" b="0" baseline="0">
            <a:solidFill>
              <a:srgbClr val="045A88"/>
            </a:solidFill>
            <a:latin typeface="Arial Narrow" panose="020B0606020202030204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10</xdr:col>
      <xdr:colOff>373860</xdr:colOff>
      <xdr:row>0</xdr:row>
      <xdr:rowOff>65091</xdr:rowOff>
    </xdr:from>
    <xdr:to>
      <xdr:col>10</xdr:col>
      <xdr:colOff>373870</xdr:colOff>
      <xdr:row>3</xdr:row>
      <xdr:rowOff>84138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1AA8AFF3-0267-4EBF-A72E-282BE7CC8BD0}"/>
            </a:ext>
          </a:extLst>
        </xdr:cNvPr>
        <xdr:cNvCxnSpPr/>
      </xdr:nvCxnSpPr>
      <xdr:spPr>
        <a:xfrm flipH="1" flipV="1">
          <a:off x="6469860" y="65091"/>
          <a:ext cx="10" cy="590547"/>
        </a:xfrm>
        <a:prstGeom prst="line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321471</xdr:colOff>
      <xdr:row>26</xdr:row>
      <xdr:rowOff>140758</xdr:rowOff>
    </xdr:from>
    <xdr:to>
      <xdr:col>8</xdr:col>
      <xdr:colOff>87046</xdr:colOff>
      <xdr:row>29</xdr:row>
      <xdr:rowOff>17273</xdr:rowOff>
    </xdr:to>
    <xdr:sp macro="" textlink="'BANCO DE DADOS - KPIS'!$B$23">
      <xdr:nvSpPr>
        <xdr:cNvPr id="18" name="Retângulo: Cantos Diagonais Arredondados 17">
          <a:extLst>
            <a:ext uri="{FF2B5EF4-FFF2-40B4-BE49-F238E27FC236}">
              <a16:creationId xmlns:a16="http://schemas.microsoft.com/office/drawing/2014/main" id="{E02F4D27-8D94-403B-8967-BC677EA98A88}"/>
            </a:ext>
          </a:extLst>
        </xdr:cNvPr>
        <xdr:cNvSpPr/>
      </xdr:nvSpPr>
      <xdr:spPr>
        <a:xfrm>
          <a:off x="3369471" y="5093758"/>
          <a:ext cx="1594375" cy="438490"/>
        </a:xfrm>
        <a:prstGeom prst="round2DiagRect">
          <a:avLst>
            <a:gd name="adj1" fmla="val 4338"/>
            <a:gd name="adj2" fmla="val 0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D3831897-237E-43EA-A03C-BE06B651EB52}" type="TxLink">
            <a:rPr lang="en-US" sz="16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15</a:t>
          </a:fld>
          <a:endParaRPr lang="pt-BR" sz="16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8</xdr:col>
      <xdr:colOff>416081</xdr:colOff>
      <xdr:row>0</xdr:row>
      <xdr:rowOff>36739</xdr:rowOff>
    </xdr:from>
    <xdr:to>
      <xdr:col>10</xdr:col>
      <xdr:colOff>348986</xdr:colOff>
      <xdr:row>3</xdr:row>
      <xdr:rowOff>146637</xdr:rowOff>
    </xdr:to>
    <xdr:sp macro="" textlink="'BANCO DE DADOS - KPIS'!$B$22">
      <xdr:nvSpPr>
        <xdr:cNvPr id="8" name="Retângulo 7">
          <a:extLst>
            <a:ext uri="{FF2B5EF4-FFF2-40B4-BE49-F238E27FC236}">
              <a16:creationId xmlns:a16="http://schemas.microsoft.com/office/drawing/2014/main" id="{795150F1-E8B8-492A-AADB-EE7ABBE3E735}"/>
            </a:ext>
          </a:extLst>
        </xdr:cNvPr>
        <xdr:cNvSpPr/>
      </xdr:nvSpPr>
      <xdr:spPr>
        <a:xfrm>
          <a:off x="5292881" y="36739"/>
          <a:ext cx="1152105" cy="68139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fld id="{25E27DBF-0A9C-4F8B-A99F-C53C7A79CC58}" type="TxLink">
            <a:rPr lang="en-US" sz="2800" b="0" i="0" u="none" strike="noStrike">
              <a:solidFill>
                <a:srgbClr val="045A88"/>
              </a:solidFill>
              <a:latin typeface="Arial Narrow" panose="020B0606020202030204" pitchFamily="34" charset="0"/>
              <a:ea typeface="+mn-ea"/>
              <a:cs typeface="Segoe UI Semibold" panose="020B0702040204020203" pitchFamily="34" charset="0"/>
            </a:rPr>
            <a:pPr marL="0" indent="0" algn="ctr"/>
            <a:t>312</a:t>
          </a:fld>
          <a:endParaRPr lang="pt-BR" sz="2800" b="0" i="0" u="none" strike="noStrike">
            <a:solidFill>
              <a:srgbClr val="045A88"/>
            </a:solidFill>
            <a:latin typeface="Arial Narrow" panose="020B0606020202030204" pitchFamily="34" charset="0"/>
            <a:ea typeface="+mn-ea"/>
            <a:cs typeface="Segoe UI Semibold" panose="020B0702040204020203" pitchFamily="34" charset="0"/>
          </a:endParaRPr>
        </a:p>
      </xdr:txBody>
    </xdr:sp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RNB10 - Vendas 01" refreshedDate="45051.653293171294" backgroundQuery="1" createdVersion="8" refreshedVersion="8" minRefreshableVersion="3" recordCount="0" supportSubquery="1" supportAdvancedDrill="1" xr:uid="{02010645-3DAE-405E-83F3-F89130D2DF6A}">
  <cacheSource type="external" connectionId="1"/>
  <cacheFields count="3">
    <cacheField name="[Measures].[Soma de Calibrado]" caption="Soma de Calibrado" numFmtId="0" hierarchy="67" level="32767"/>
    <cacheField name="[Measures].[Soma de Vencido]" caption="Soma de Vencido" numFmtId="0" hierarchy="68" level="32767"/>
    <cacheField name="[DistitosAtual].[Atual].[Atual]" caption="Atual" numFmtId="0" hierarchy="49" level="1">
      <sharedItems count="12">
        <s v="Araraquara (Lab)"/>
        <s v="Cotia (Laboratórios)"/>
        <s v="Heavy Industry - Fenix"/>
        <s v="Heavy Industry - Lobos"/>
        <s v="Heavy Industry - Zeus"/>
        <s v="Lab E&amp;P"/>
        <s v="Lab Suplly"/>
        <s v="MM CO&amp;Sul"/>
        <s v="MM S&amp;E Sud&amp;NE"/>
        <s v="MM S&amp;E Sude"/>
        <s v="Não identificado"/>
        <s v="Sorocaba (Laboratórios)"/>
      </sharedItems>
    </cacheField>
  </cacheFields>
  <cacheHierarchies count="69">
    <cacheHierarchy uniqueName="[Controle].[Country]" caption="Country" attribute="1" defaultMemberUniqueName="[Controle].[Country].[All]" allUniqueName="[Controle].[Country].[All]" dimensionUniqueName="[Controle]" displayFolder="" count="0" memberValueDatatype="130" unbalanced="0"/>
    <cacheHierarchy uniqueName="[Controle].[Owner]" caption="Owner" attribute="1" defaultMemberUniqueName="[Controle].[Owner].[All]" allUniqueName="[Controle].[Owner].[All]" dimensionUniqueName="[Controle]" displayFolder="" count="0" memberValueDatatype="130" unbalanced="0"/>
    <cacheHierarchy uniqueName="[Controle].[e-mail]" caption="e-mail" attribute="1" defaultMemberUniqueName="[Controle].[e-mail].[All]" allUniqueName="[Controle].[e-mail].[All]" dimensionUniqueName="[Controle]" displayFolder="" count="0" memberValueDatatype="130" unbalanced="0"/>
    <cacheHierarchy uniqueName="[Controle].[Cel #]" caption="Cel #" attribute="1" defaultMemberUniqueName="[Controle].[Cel #].[All]" allUniqueName="[Controle].[Cel #].[All]" dimensionUniqueName="[Controle]" displayFolder="" count="0" memberValueDatatype="130" unbalanced="0"/>
    <cacheHierarchy uniqueName="[Controle].[Leader]" caption="Leader" attribute="1" defaultMemberUniqueName="[Controle].[Leader].[All]" allUniqueName="[Controle].[Leader].[All]" dimensionUniqueName="[Controle]" displayFolder="" count="0" memberValueDatatype="130" unbalanced="0"/>
    <cacheHierarchy uniqueName="[Controle].[email (leader)]" caption="email (leader)" attribute="1" defaultMemberUniqueName="[Controle].[email (leader)].[All]" allUniqueName="[Controle].[email (leader)].[All]" dimensionUniqueName="[Controle]" displayFolder="" count="0" memberValueDatatype="130" unbalanced="0"/>
    <cacheHierarchy uniqueName="[Controle].[District]" caption="District" attribute="1" defaultMemberUniqueName="[Controle].[District].[All]" allUniqueName="[Controle].[District].[All]" dimensionUniqueName="[Controle]" displayFolder="" count="0" memberValueDatatype="130" unbalanced="0"/>
    <cacheHierarchy uniqueName="[Controle].[Region/State]" caption="Region/State" attribute="1" defaultMemberUniqueName="[Controle].[Region/State].[All]" allUniqueName="[Controle].[Region/State].[All]" dimensionUniqueName="[Controle]" displayFolder="" count="0" memberValueDatatype="130" unbalanced="0"/>
    <cacheHierarchy uniqueName="[Controle].[Equipamento]" caption="Equipamento" attribute="1" defaultMemberUniqueName="[Controle].[Equipamento].[All]" allUniqueName="[Controle].[Equipamento].[All]" dimensionUniqueName="[Controle]" displayFolder="" count="0" memberValueDatatype="130" unbalanced="0"/>
    <cacheHierarchy uniqueName="[Controle].[Serial Number]" caption="Serial Number" attribute="1" defaultMemberUniqueName="[Controle].[Serial Number].[All]" allUniqueName="[Controle].[Serial Number].[All]" dimensionUniqueName="[Controle]" displayFolder="" count="0" memberValueDatatype="130" unbalanced="0"/>
    <cacheHierarchy uniqueName="[Controle].[Brand]" caption="Brand" attribute="1" defaultMemberUniqueName="[Controle].[Brand].[All]" allUniqueName="[Controle].[Brand].[All]" dimensionUniqueName="[Controle]" displayFolder="" count="0" memberValueDatatype="130" unbalanced="0"/>
    <cacheHierarchy uniqueName="[Controle].[Model]" caption="Model" attribute="1" defaultMemberUniqueName="[Controle].[Model].[All]" allUniqueName="[Controle].[Model].[All]" dimensionUniqueName="[Controle]" displayFolder="" count="0" memberValueDatatype="130" unbalanced="0"/>
    <cacheHierarchy uniqueName="[Controle].[City]" caption="City" attribute="1" defaultMemberUniqueName="[Controle].[City].[All]" allUniqueName="[Controle].[City].[All]" dimensionUniqueName="[Controle]" displayFolder="" count="0" memberValueDatatype="130" unbalanced="0"/>
    <cacheHierarchy uniqueName="[Controle].[Customer]" caption="Customer" attribute="1" defaultMemberUniqueName="[Controle].[Customer].[All]" allUniqueName="[Controle].[Customer].[All]" dimensionUniqueName="[Controle]" displayFolder="" count="0" memberValueDatatype="130" unbalanced="0"/>
    <cacheHierarchy uniqueName="[Controle].[Coluna2]" caption="Coluna2" attribute="1" time="1" defaultMemberUniqueName="[Controle].[Coluna2].[All]" allUniqueName="[Controle].[Coluna2].[All]" dimensionUniqueName="[Controle]" displayFolder="" count="0" memberValueDatatype="7" unbalanced="0"/>
    <cacheHierarchy uniqueName="[Controle].[form]" caption="form" attribute="1" time="1" defaultMemberUniqueName="[Controle].[form].[All]" allUniqueName="[Controle].[form].[All]" dimensionUniqueName="[Controle]" displayFolder="" count="0" memberValueDatatype="7" unbalanced="0"/>
    <cacheHierarchy uniqueName="[Controle].[Calibration Date]" caption="Calibration Date" attribute="1" time="1" defaultMemberUniqueName="[Controle].[Calibration Date].[All]" allUniqueName="[Controle].[Calibration Date].[All]" dimensionUniqueName="[Controle]" displayFolder="" count="0" memberValueDatatype="7" unbalanced="0"/>
    <cacheHierarchy uniqueName="[Controle].[Status]" caption="Status" attribute="1" defaultMemberUniqueName="[Controle].[Status].[All]" allUniqueName="[Controle].[Status].[All]" dimensionUniqueName="[Controle]" displayFolder="" count="0" memberValueDatatype="130" unbalanced="0"/>
    <cacheHierarchy uniqueName="[Controle].[Certificate]" caption="Certificate" attribute="1" defaultMemberUniqueName="[Controle].[Certificate].[All]" allUniqueName="[Controle].[Certificate].[All]" dimensionUniqueName="[Controle]" displayFolder="" count="0" memberValueDatatype="130" unbalanced="0"/>
    <cacheHierarchy uniqueName="[Controle].[Vendor]" caption="Vendor" attribute="1" defaultMemberUniqueName="[Controle].[Vendor].[All]" allUniqueName="[Controle].[Vendor].[All]" dimensionUniqueName="[Controle]" displayFolder="" count="0" memberValueDatatype="130" unbalanced="0"/>
    <cacheHierarchy uniqueName="[Controle].[Obs.]" caption="Obs." attribute="1" defaultMemberUniqueName="[Controle].[Obs.].[All]" allUniqueName="[Controle].[Obs.].[All]" dimensionUniqueName="[Controle]" displayFolder="" count="0" memberValueDatatype="130" unbalanced="0"/>
    <cacheHierarchy uniqueName="[Controle].[STATUS2]" caption="STATUS2" attribute="1" defaultMemberUniqueName="[Controle].[STATUS2].[All]" allUniqueName="[Controle].[STATUS2].[All]" dimensionUniqueName="[Controle]" displayFolder="" count="0" memberValueDatatype="130" unbalanced="0"/>
    <cacheHierarchy uniqueName="[Controle].[Executado]" caption="Executado" attribute="1" defaultMemberUniqueName="[Controle].[Executado].[All]" allUniqueName="[Controle].[Executado].[All]" dimensionUniqueName="[Controle]" displayFolder="" count="0" memberValueDatatype="20" unbalanced="0"/>
    <cacheHierarchy uniqueName="[Controle].[Previsto]" caption="Previsto" attribute="1" defaultMemberUniqueName="[Controle].[Previsto].[All]" allUniqueName="[Controle].[Previsto].[All]" dimensionUniqueName="[Controle]" displayFolder="" count="0" memberValueDatatype="20" unbalanced="0"/>
    <cacheHierarchy uniqueName="[Controle].[Calibration Date (Ano)]" caption="Calibration Date (Ano)" attribute="1" defaultMemberUniqueName="[Controle].[Calibration Date (Ano)].[All]" allUniqueName="[Controle].[Calibration Date (Ano)].[All]" dimensionUniqueName="[Controle]" displayFolder="" count="0" memberValueDatatype="130" unbalanced="0"/>
    <cacheHierarchy uniqueName="[Controle].[Calibration Date (Trimestre)]" caption="Calibration Date (Trimestre)" attribute="1" defaultMemberUniqueName="[Controle].[Calibration Date (Trimestre)].[All]" allUniqueName="[Controle].[Calibration Date (Trimestre)].[All]" dimensionUniqueName="[Controle]" displayFolder="" count="0" memberValueDatatype="130" unbalanced="0"/>
    <cacheHierarchy uniqueName="[Controle].[Calibration Date (Mês)]" caption="Calibration Date (Mês)" attribute="1" defaultMemberUniqueName="[Controle].[Calibration Date (Mês)].[All]" allUniqueName="[Controle].[Calibration Date (Mês)].[All]" dimensionUniqueName="[Controle]" displayFolder="" count="0" memberValueDatatype="130" unbalanced="0"/>
    <cacheHierarchy uniqueName="[Controle].[Coluna1]" caption="Coluna1" attribute="1" defaultMemberUniqueName="[Controle].[Coluna1].[All]" allUniqueName="[Controle].[Coluna1].[All]" dimensionUniqueName="[Controle]" displayFolder="" count="0" memberValueDatatype="130" unbalanced="0"/>
    <cacheHierarchy uniqueName="[Desativados].[Country]" caption="Country" attribute="1" defaultMemberUniqueName="[Desativados].[Country].[All]" allUniqueName="[Desativados].[Country].[All]" dimensionUniqueName="[Desativados]" displayFolder="" count="0" memberValueDatatype="130" unbalanced="0"/>
    <cacheHierarchy uniqueName="[Desativados].[Owner]" caption="Owner" attribute="1" defaultMemberUniqueName="[Desativados].[Owner].[All]" allUniqueName="[Desativados].[Owner].[All]" dimensionUniqueName="[Desativados]" displayFolder="" count="0" memberValueDatatype="130" unbalanced="0"/>
    <cacheHierarchy uniqueName="[Desativados].[e-mail]" caption="e-mail" attribute="1" defaultMemberUniqueName="[Desativados].[e-mail].[All]" allUniqueName="[Desativados].[e-mail].[All]" dimensionUniqueName="[Desativados]" displayFolder="" count="0" memberValueDatatype="130" unbalanced="0"/>
    <cacheHierarchy uniqueName="[Desativados].[Cel #]" caption="Cel #" attribute="1" defaultMemberUniqueName="[Desativados].[Cel #].[All]" allUniqueName="[Desativados].[Cel #].[All]" dimensionUniqueName="[Desativados]" displayFolder="" count="0" memberValueDatatype="130" unbalanced="0"/>
    <cacheHierarchy uniqueName="[Desativados].[Leader]" caption="Leader" attribute="1" defaultMemberUniqueName="[Desativados].[Leader].[All]" allUniqueName="[Desativados].[Leader].[All]" dimensionUniqueName="[Desativados]" displayFolder="" count="0" memberValueDatatype="130" unbalanced="0"/>
    <cacheHierarchy uniqueName="[Desativados].[email (leader)]" caption="email (leader)" attribute="1" defaultMemberUniqueName="[Desativados].[email (leader)].[All]" allUniqueName="[Desativados].[email (leader)].[All]" dimensionUniqueName="[Desativados]" displayFolder="" count="0" memberValueDatatype="130" unbalanced="0"/>
    <cacheHierarchy uniqueName="[Desativados].[District]" caption="District" attribute="1" defaultMemberUniqueName="[Desativados].[District].[All]" allUniqueName="[Desativados].[District].[All]" dimensionUniqueName="[Desativados]" displayFolder="" count="0" memberValueDatatype="130" unbalanced="0"/>
    <cacheHierarchy uniqueName="[Desativados].[Region/State]" caption="Region/State" attribute="1" defaultMemberUniqueName="[Desativados].[Region/State].[All]" allUniqueName="[Desativados].[Region/State].[All]" dimensionUniqueName="[Desativados]" displayFolder="" count="0" memberValueDatatype="130" unbalanced="0"/>
    <cacheHierarchy uniqueName="[Desativados].[Equipment]" caption="Equipment" attribute="1" defaultMemberUniqueName="[Desativados].[Equipment].[All]" allUniqueName="[Desativados].[Equipment].[All]" dimensionUniqueName="[Desativados]" displayFolder="" count="0" memberValueDatatype="130" unbalanced="0"/>
    <cacheHierarchy uniqueName="[Desativados].[Serial Number]" caption="Serial Number" attribute="1" defaultMemberUniqueName="[Desativados].[Serial Number].[All]" allUniqueName="[Desativados].[Serial Number].[All]" dimensionUniqueName="[Desativados]" displayFolder="" count="0" memberValueDatatype="130" unbalanced="0"/>
    <cacheHierarchy uniqueName="[Desativados].[Brand]" caption="Brand" attribute="1" defaultMemberUniqueName="[Desativados].[Brand].[All]" allUniqueName="[Desativados].[Brand].[All]" dimensionUniqueName="[Desativados]" displayFolder="" count="0" memberValueDatatype="130" unbalanced="0"/>
    <cacheHierarchy uniqueName="[Desativados].[Model]" caption="Model" attribute="1" defaultMemberUniqueName="[Desativados].[Model].[All]" allUniqueName="[Desativados].[Model].[All]" dimensionUniqueName="[Desativados]" displayFolder="" count="0" memberValueDatatype="130" unbalanced="0"/>
    <cacheHierarchy uniqueName="[Desativados].[City]" caption="City" attribute="1" defaultMemberUniqueName="[Desativados].[City].[All]" allUniqueName="[Desativados].[City].[All]" dimensionUniqueName="[Desativados]" displayFolder="" count="0" memberValueDatatype="130" unbalanced="0"/>
    <cacheHierarchy uniqueName="[Desativados].[Customer]" caption="Customer" attribute="1" defaultMemberUniqueName="[Desativados].[Customer].[All]" allUniqueName="[Desativados].[Customer].[All]" dimensionUniqueName="[Desativados]" displayFolder="" count="0" memberValueDatatype="130" unbalanced="0"/>
    <cacheHierarchy uniqueName="[Desativados].[form]" caption="form" attribute="1" time="1" defaultMemberUniqueName="[Desativados].[form].[All]" allUniqueName="[Desativados].[form].[All]" dimensionUniqueName="[Desativados]" displayFolder="" count="0" memberValueDatatype="7" unbalanced="0"/>
    <cacheHierarchy uniqueName="[Desativados].[Calibration Date]" caption="Calibration Date" attribute="1" time="1" defaultMemberUniqueName="[Desativados].[Calibration Date].[All]" allUniqueName="[Desativados].[Calibration Date].[All]" dimensionUniqueName="[Desativados]" displayFolder="" count="0" memberValueDatatype="7" unbalanced="0"/>
    <cacheHierarchy uniqueName="[Desativados].[Status]" caption="Status" attribute="1" defaultMemberUniqueName="[Desativados].[Status].[All]" allUniqueName="[Desativados].[Status].[All]" dimensionUniqueName="[Desativados]" displayFolder="" count="0" memberValueDatatype="130" unbalanced="0"/>
    <cacheHierarchy uniqueName="[Desativados].[Certificate]" caption="Certificate" attribute="1" defaultMemberUniqueName="[Desativados].[Certificate].[All]" allUniqueName="[Desativados].[Certificate].[All]" dimensionUniqueName="[Desativados]" displayFolder="" count="0" memberValueDatatype="130" unbalanced="0"/>
    <cacheHierarchy uniqueName="[Desativados].[Vendor]" caption="Vendor" attribute="1" defaultMemberUniqueName="[Desativados].[Vendor].[All]" allUniqueName="[Desativados].[Vendor].[All]" dimensionUniqueName="[Desativados]" displayFolder="" count="0" memberValueDatatype="130" unbalanced="0"/>
    <cacheHierarchy uniqueName="[Desativados].[Obs.]" caption="Obs." attribute="1" defaultMemberUniqueName="[Desativados].[Obs.].[All]" allUniqueName="[Desativados].[Obs.].[All]" dimensionUniqueName="[Desativados]" displayFolder="" count="0" memberValueDatatype="130" unbalanced="0"/>
    <cacheHierarchy uniqueName="[Desativados].[STATUS2]" caption="STATUS2" attribute="1" defaultMemberUniqueName="[Desativados].[STATUS2].[All]" allUniqueName="[Desativados].[STATUS2].[All]" dimensionUniqueName="[Desativados]" displayFolder="" count="0" memberValueDatatype="130" unbalanced="0"/>
    <cacheHierarchy uniqueName="[DistitosAtual].[Atual]" caption="Atual" attribute="1" defaultMemberUniqueName="[DistitosAtual].[Atual].[All]" allUniqueName="[DistitosAtual].[Atual].[All]" dimensionUniqueName="[DistitosAtual]" displayFolder="" count="2" memberValueDatatype="130" unbalanced="0">
      <fieldsUsage count="2">
        <fieldUsage x="-1"/>
        <fieldUsage x="2"/>
      </fieldsUsage>
    </cacheHierarchy>
    <cacheHierarchy uniqueName="[DistitosAtual].[Qtd de equipamentos]" caption="Qtd de equipamentos" attribute="1" defaultMemberUniqueName="[DistitosAtual].[Qtd de equipamentos].[All]" allUniqueName="[DistitosAtual].[Qtd de equipamentos].[All]" dimensionUniqueName="[DistitosAtual]" displayFolder="" count="0" memberValueDatatype="20" unbalanced="0"/>
    <cacheHierarchy uniqueName="[DistitosAtual].[Calibrado]" caption="Calibrado" attribute="1" defaultMemberUniqueName="[DistitosAtual].[Calibrado].[All]" allUniqueName="[DistitosAtual].[Calibrado].[All]" dimensionUniqueName="[DistitosAtual]" displayFolder="" count="0" memberValueDatatype="20" unbalanced="0"/>
    <cacheHierarchy uniqueName="[DistitosAtual].[Vencido]" caption="Vencido" attribute="1" defaultMemberUniqueName="[DistitosAtual].[Vencido].[All]" allUniqueName="[DistitosAtual].[Vencido].[All]" dimensionUniqueName="[DistitosAtual]" displayFolder="" count="0" memberValueDatatype="20" unbalanced="0"/>
    <cacheHierarchy uniqueName="[Controle].[Calibration Date (Índice de Mês)]" caption="Calibration Date (Índice de Mês)" attribute="1" defaultMemberUniqueName="[Controle].[Calibration Date (Índice de Mês)].[All]" allUniqueName="[Controle].[Calibration Date (Índice de Mês)].[All]" dimensionUniqueName="[Controle]" displayFolder="" count="0" memberValueDatatype="20" unbalanced="0" hidden="1"/>
    <cacheHierarchy uniqueName="[Measures].[__XL_Count Desativados]" caption="__XL_Count Desativados" measure="1" displayFolder="" measureGroup="Desativados" count="0" hidden="1"/>
    <cacheHierarchy uniqueName="[Measures].[__XL_Count Controle]" caption="__XL_Count Controle" measure="1" displayFolder="" measureGroup="Controle" count="0" hidden="1"/>
    <cacheHierarchy uniqueName="[Measures].[__XL_Count DistitosAtual]" caption="__XL_Count DistitosAtual" measure="1" displayFolder="" measureGroup="DistitosAtual" count="0" hidden="1"/>
    <cacheHierarchy uniqueName="[Measures].[__No measures defined]" caption="__No measures defined" measure="1" displayFolder="" count="0" hidden="1"/>
    <cacheHierarchy uniqueName="[Measures].[Contagem de Serial Number]" caption="Contagem de Serial Number" measure="1" displayFolder="" measureGroup="Desativado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oma de Previsto]" caption="Soma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agem de Status]" caption="Contagem de Status" measure="1" displayFolder="" measureGroup="Contro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STATUS2]" caption="Contagem de STATUS2" measure="1" displayFolder="" measureGroup="Desativa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agem de Serial Number 2]" caption="Contagem de Serial Number 2" measure="1" displayFolder="" measureGroup="Contro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Status 2]" caption="Contagem de Status 2" measure="1" displayFolder="" measureGroup="Desativado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ntagem de STATUS2 2]" caption="Contagem de STATUS2 2" measure="1" displayFolder="" measureGroup="Control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agem de Executado]" caption="Contagem de Executado" measure="1" displayFolder="" measureGroup="Contro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Previsto]" caption="Contagem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alibrado]" caption="Soma de Calibrado" measure="1" displayFolder="" measureGroup="DistitosAtua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oma de Vencido]" caption="Soma de Vencido" measure="1" displayFolder="" measureGroup="DistitosAtu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4">
    <dimension name="Controle" uniqueName="[Controle]" caption="Controle"/>
    <dimension name="Desativados" uniqueName="[Desativados]" caption="Desativados"/>
    <dimension name="DistitosAtual" uniqueName="[DistitosAtual]" caption="DistitosAtual"/>
    <dimension measure="1" name="Measures" uniqueName="[Measures]" caption="Measures"/>
  </dimensions>
  <measureGroups count="3">
    <measureGroup name="Controle" caption="Controle"/>
    <measureGroup name="Desativados" caption="Desativados"/>
    <measureGroup name="DistitosAtual" caption="DistitosAtual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RNB10 - Vendas 01" refreshedDate="45051.653304050924" backgroundQuery="1" createdVersion="8" refreshedVersion="8" minRefreshableVersion="3" recordCount="0" supportSubquery="1" supportAdvancedDrill="1" xr:uid="{BDABA1E7-CE2A-450F-87AD-A8F663D79CCD}">
  <cacheSource type="external" connectionId="1"/>
  <cacheFields count="2">
    <cacheField name="[Measures].[Contagem de Serial Number 2]" caption="Contagem de Serial Number 2" numFmtId="0" hierarchy="62" level="32767"/>
    <cacheField name="[Measures].[Contagem de Serial Number]" caption="Contagem de Serial Number" numFmtId="0" hierarchy="58" level="32767"/>
  </cacheFields>
  <cacheHierarchies count="69">
    <cacheHierarchy uniqueName="[Controle].[Country]" caption="Country" attribute="1" defaultMemberUniqueName="[Controle].[Country].[All]" allUniqueName="[Controle].[Country].[All]" dimensionUniqueName="[Controle]" displayFolder="" count="0" memberValueDatatype="130" unbalanced="0"/>
    <cacheHierarchy uniqueName="[Controle].[Owner]" caption="Owner" attribute="1" defaultMemberUniqueName="[Controle].[Owner].[All]" allUniqueName="[Controle].[Owner].[All]" dimensionUniqueName="[Controle]" displayFolder="" count="0" memberValueDatatype="130" unbalanced="0"/>
    <cacheHierarchy uniqueName="[Controle].[e-mail]" caption="e-mail" attribute="1" defaultMemberUniqueName="[Controle].[e-mail].[All]" allUniqueName="[Controle].[e-mail].[All]" dimensionUniqueName="[Controle]" displayFolder="" count="0" memberValueDatatype="130" unbalanced="0"/>
    <cacheHierarchy uniqueName="[Controle].[Cel #]" caption="Cel #" attribute="1" defaultMemberUniqueName="[Controle].[Cel #].[All]" allUniqueName="[Controle].[Cel #].[All]" dimensionUniqueName="[Controle]" displayFolder="" count="0" memberValueDatatype="130" unbalanced="0"/>
    <cacheHierarchy uniqueName="[Controle].[Leader]" caption="Leader" attribute="1" defaultMemberUniqueName="[Controle].[Leader].[All]" allUniqueName="[Controle].[Leader].[All]" dimensionUniqueName="[Controle]" displayFolder="" count="0" memberValueDatatype="130" unbalanced="0"/>
    <cacheHierarchy uniqueName="[Controle].[email (leader)]" caption="email (leader)" attribute="1" defaultMemberUniqueName="[Controle].[email (leader)].[All]" allUniqueName="[Controle].[email (leader)].[All]" dimensionUniqueName="[Controle]" displayFolder="" count="0" memberValueDatatype="130" unbalanced="0"/>
    <cacheHierarchy uniqueName="[Controle].[District]" caption="District" attribute="1" defaultMemberUniqueName="[Controle].[District].[All]" allUniqueName="[Controle].[District].[All]" dimensionUniqueName="[Controle]" displayFolder="" count="0" memberValueDatatype="130" unbalanced="0"/>
    <cacheHierarchy uniqueName="[Controle].[Region/State]" caption="Region/State" attribute="1" defaultMemberUniqueName="[Controle].[Region/State].[All]" allUniqueName="[Controle].[Region/State].[All]" dimensionUniqueName="[Controle]" displayFolder="" count="0" memberValueDatatype="130" unbalanced="0"/>
    <cacheHierarchy uniqueName="[Controle].[Equipamento]" caption="Equipamento" attribute="1" defaultMemberUniqueName="[Controle].[Equipamento].[All]" allUniqueName="[Controle].[Equipamento].[All]" dimensionUniqueName="[Controle]" displayFolder="" count="0" memberValueDatatype="130" unbalanced="0"/>
    <cacheHierarchy uniqueName="[Controle].[Serial Number]" caption="Serial Number" attribute="1" defaultMemberUniqueName="[Controle].[Serial Number].[All]" allUniqueName="[Controle].[Serial Number].[All]" dimensionUniqueName="[Controle]" displayFolder="" count="0" memberValueDatatype="130" unbalanced="0"/>
    <cacheHierarchy uniqueName="[Controle].[Brand]" caption="Brand" attribute="1" defaultMemberUniqueName="[Controle].[Brand].[All]" allUniqueName="[Controle].[Brand].[All]" dimensionUniqueName="[Controle]" displayFolder="" count="0" memberValueDatatype="130" unbalanced="0"/>
    <cacheHierarchy uniqueName="[Controle].[Model]" caption="Model" attribute="1" defaultMemberUniqueName="[Controle].[Model].[All]" allUniqueName="[Controle].[Model].[All]" dimensionUniqueName="[Controle]" displayFolder="" count="0" memberValueDatatype="130" unbalanced="0"/>
    <cacheHierarchy uniqueName="[Controle].[City]" caption="City" attribute="1" defaultMemberUniqueName="[Controle].[City].[All]" allUniqueName="[Controle].[City].[All]" dimensionUniqueName="[Controle]" displayFolder="" count="0" memberValueDatatype="130" unbalanced="0"/>
    <cacheHierarchy uniqueName="[Controle].[Customer]" caption="Customer" attribute="1" defaultMemberUniqueName="[Controle].[Customer].[All]" allUniqueName="[Controle].[Customer].[All]" dimensionUniqueName="[Controle]" displayFolder="" count="0" memberValueDatatype="130" unbalanced="0"/>
    <cacheHierarchy uniqueName="[Controle].[Coluna2]" caption="Coluna2" attribute="1" time="1" defaultMemberUniqueName="[Controle].[Coluna2].[All]" allUniqueName="[Controle].[Coluna2].[All]" dimensionUniqueName="[Controle]" displayFolder="" count="0" memberValueDatatype="7" unbalanced="0"/>
    <cacheHierarchy uniqueName="[Controle].[form]" caption="form" attribute="1" time="1" defaultMemberUniqueName="[Controle].[form].[All]" allUniqueName="[Controle].[form].[All]" dimensionUniqueName="[Controle]" displayFolder="" count="0" memberValueDatatype="7" unbalanced="0"/>
    <cacheHierarchy uniqueName="[Controle].[Calibration Date]" caption="Calibration Date" attribute="1" time="1" defaultMemberUniqueName="[Controle].[Calibration Date].[All]" allUniqueName="[Controle].[Calibration Date].[All]" dimensionUniqueName="[Controle]" displayFolder="" count="0" memberValueDatatype="7" unbalanced="0"/>
    <cacheHierarchy uniqueName="[Controle].[Status]" caption="Status" attribute="1" defaultMemberUniqueName="[Controle].[Status].[All]" allUniqueName="[Controle].[Status].[All]" dimensionUniqueName="[Controle]" displayFolder="" count="0" memberValueDatatype="130" unbalanced="0"/>
    <cacheHierarchy uniqueName="[Controle].[Certificate]" caption="Certificate" attribute="1" defaultMemberUniqueName="[Controle].[Certificate].[All]" allUniqueName="[Controle].[Certificate].[All]" dimensionUniqueName="[Controle]" displayFolder="" count="0" memberValueDatatype="130" unbalanced="0"/>
    <cacheHierarchy uniqueName="[Controle].[Vendor]" caption="Vendor" attribute="1" defaultMemberUniqueName="[Controle].[Vendor].[All]" allUniqueName="[Controle].[Vendor].[All]" dimensionUniqueName="[Controle]" displayFolder="" count="0" memberValueDatatype="130" unbalanced="0"/>
    <cacheHierarchy uniqueName="[Controle].[Obs.]" caption="Obs." attribute="1" defaultMemberUniqueName="[Controle].[Obs.].[All]" allUniqueName="[Controle].[Obs.].[All]" dimensionUniqueName="[Controle]" displayFolder="" count="0" memberValueDatatype="130" unbalanced="0"/>
    <cacheHierarchy uniqueName="[Controle].[STATUS2]" caption="STATUS2" attribute="1" defaultMemberUniqueName="[Controle].[STATUS2].[All]" allUniqueName="[Controle].[STATUS2].[All]" dimensionUniqueName="[Controle]" displayFolder="" count="0" memberValueDatatype="130" unbalanced="0"/>
    <cacheHierarchy uniqueName="[Controle].[Executado]" caption="Executado" attribute="1" defaultMemberUniqueName="[Controle].[Executado].[All]" allUniqueName="[Controle].[Executado].[All]" dimensionUniqueName="[Controle]" displayFolder="" count="0" memberValueDatatype="20" unbalanced="0"/>
    <cacheHierarchy uniqueName="[Controle].[Previsto]" caption="Previsto" attribute="1" defaultMemberUniqueName="[Controle].[Previsto].[All]" allUniqueName="[Controle].[Previsto].[All]" dimensionUniqueName="[Controle]" displayFolder="" count="0" memberValueDatatype="20" unbalanced="0"/>
    <cacheHierarchy uniqueName="[Controle].[Calibration Date (Ano)]" caption="Calibration Date (Ano)" attribute="1" defaultMemberUniqueName="[Controle].[Calibration Date (Ano)].[All]" allUniqueName="[Controle].[Calibration Date (Ano)].[All]" dimensionUniqueName="[Controle]" displayFolder="" count="0" memberValueDatatype="130" unbalanced="0"/>
    <cacheHierarchy uniqueName="[Controle].[Calibration Date (Trimestre)]" caption="Calibration Date (Trimestre)" attribute="1" defaultMemberUniqueName="[Controle].[Calibration Date (Trimestre)].[All]" allUniqueName="[Controle].[Calibration Date (Trimestre)].[All]" dimensionUniqueName="[Controle]" displayFolder="" count="0" memberValueDatatype="130" unbalanced="0"/>
    <cacheHierarchy uniqueName="[Controle].[Calibration Date (Mês)]" caption="Calibration Date (Mês)" attribute="1" defaultMemberUniqueName="[Controle].[Calibration Date (Mês)].[All]" allUniqueName="[Controle].[Calibration Date (Mês)].[All]" dimensionUniqueName="[Controle]" displayFolder="" count="0" memberValueDatatype="130" unbalanced="0"/>
    <cacheHierarchy uniqueName="[Controle].[Coluna1]" caption="Coluna1" attribute="1" defaultMemberUniqueName="[Controle].[Coluna1].[All]" allUniqueName="[Controle].[Coluna1].[All]" dimensionUniqueName="[Controle]" displayFolder="" count="0" memberValueDatatype="130" unbalanced="0"/>
    <cacheHierarchy uniqueName="[Desativados].[Country]" caption="Country" attribute="1" defaultMemberUniqueName="[Desativados].[Country].[All]" allUniqueName="[Desativados].[Country].[All]" dimensionUniqueName="[Desativados]" displayFolder="" count="0" memberValueDatatype="130" unbalanced="0"/>
    <cacheHierarchy uniqueName="[Desativados].[Owner]" caption="Owner" attribute="1" defaultMemberUniqueName="[Desativados].[Owner].[All]" allUniqueName="[Desativados].[Owner].[All]" dimensionUniqueName="[Desativados]" displayFolder="" count="0" memberValueDatatype="130" unbalanced="0"/>
    <cacheHierarchy uniqueName="[Desativados].[e-mail]" caption="e-mail" attribute="1" defaultMemberUniqueName="[Desativados].[e-mail].[All]" allUniqueName="[Desativados].[e-mail].[All]" dimensionUniqueName="[Desativados]" displayFolder="" count="0" memberValueDatatype="130" unbalanced="0"/>
    <cacheHierarchy uniqueName="[Desativados].[Cel #]" caption="Cel #" attribute="1" defaultMemberUniqueName="[Desativados].[Cel #].[All]" allUniqueName="[Desativados].[Cel #].[All]" dimensionUniqueName="[Desativados]" displayFolder="" count="0" memberValueDatatype="130" unbalanced="0"/>
    <cacheHierarchy uniqueName="[Desativados].[Leader]" caption="Leader" attribute="1" defaultMemberUniqueName="[Desativados].[Leader].[All]" allUniqueName="[Desativados].[Leader].[All]" dimensionUniqueName="[Desativados]" displayFolder="" count="0" memberValueDatatype="130" unbalanced="0"/>
    <cacheHierarchy uniqueName="[Desativados].[email (leader)]" caption="email (leader)" attribute="1" defaultMemberUniqueName="[Desativados].[email (leader)].[All]" allUniqueName="[Desativados].[email (leader)].[All]" dimensionUniqueName="[Desativados]" displayFolder="" count="0" memberValueDatatype="130" unbalanced="0"/>
    <cacheHierarchy uniqueName="[Desativados].[District]" caption="District" attribute="1" defaultMemberUniqueName="[Desativados].[District].[All]" allUniqueName="[Desativados].[District].[All]" dimensionUniqueName="[Desativados]" displayFolder="" count="0" memberValueDatatype="130" unbalanced="0"/>
    <cacheHierarchy uniqueName="[Desativados].[Region/State]" caption="Region/State" attribute="1" defaultMemberUniqueName="[Desativados].[Region/State].[All]" allUniqueName="[Desativados].[Region/State].[All]" dimensionUniqueName="[Desativados]" displayFolder="" count="0" memberValueDatatype="130" unbalanced="0"/>
    <cacheHierarchy uniqueName="[Desativados].[Equipment]" caption="Equipment" attribute="1" defaultMemberUniqueName="[Desativados].[Equipment].[All]" allUniqueName="[Desativados].[Equipment].[All]" dimensionUniqueName="[Desativados]" displayFolder="" count="0" memberValueDatatype="130" unbalanced="0"/>
    <cacheHierarchy uniqueName="[Desativados].[Serial Number]" caption="Serial Number" attribute="1" defaultMemberUniqueName="[Desativados].[Serial Number].[All]" allUniqueName="[Desativados].[Serial Number].[All]" dimensionUniqueName="[Desativados]" displayFolder="" count="0" memberValueDatatype="130" unbalanced="0"/>
    <cacheHierarchy uniqueName="[Desativados].[Brand]" caption="Brand" attribute="1" defaultMemberUniqueName="[Desativados].[Brand].[All]" allUniqueName="[Desativados].[Brand].[All]" dimensionUniqueName="[Desativados]" displayFolder="" count="0" memberValueDatatype="130" unbalanced="0"/>
    <cacheHierarchy uniqueName="[Desativados].[Model]" caption="Model" attribute="1" defaultMemberUniqueName="[Desativados].[Model].[All]" allUniqueName="[Desativados].[Model].[All]" dimensionUniqueName="[Desativados]" displayFolder="" count="0" memberValueDatatype="130" unbalanced="0"/>
    <cacheHierarchy uniqueName="[Desativados].[City]" caption="City" attribute="1" defaultMemberUniqueName="[Desativados].[City].[All]" allUniqueName="[Desativados].[City].[All]" dimensionUniqueName="[Desativados]" displayFolder="" count="0" memberValueDatatype="130" unbalanced="0"/>
    <cacheHierarchy uniqueName="[Desativados].[Customer]" caption="Customer" attribute="1" defaultMemberUniqueName="[Desativados].[Customer].[All]" allUniqueName="[Desativados].[Customer].[All]" dimensionUniqueName="[Desativados]" displayFolder="" count="0" memberValueDatatype="130" unbalanced="0"/>
    <cacheHierarchy uniqueName="[Desativados].[form]" caption="form" attribute="1" time="1" defaultMemberUniqueName="[Desativados].[form].[All]" allUniqueName="[Desativados].[form].[All]" dimensionUniqueName="[Desativados]" displayFolder="" count="0" memberValueDatatype="7" unbalanced="0"/>
    <cacheHierarchy uniqueName="[Desativados].[Calibration Date]" caption="Calibration Date" attribute="1" time="1" defaultMemberUniqueName="[Desativados].[Calibration Date].[All]" allUniqueName="[Desativados].[Calibration Date].[All]" dimensionUniqueName="[Desativados]" displayFolder="" count="0" memberValueDatatype="7" unbalanced="0"/>
    <cacheHierarchy uniqueName="[Desativados].[Status]" caption="Status" attribute="1" defaultMemberUniqueName="[Desativados].[Status].[All]" allUniqueName="[Desativados].[Status].[All]" dimensionUniqueName="[Desativados]" displayFolder="" count="0" memberValueDatatype="130" unbalanced="0"/>
    <cacheHierarchy uniqueName="[Desativados].[Certificate]" caption="Certificate" attribute="1" defaultMemberUniqueName="[Desativados].[Certificate].[All]" allUniqueName="[Desativados].[Certificate].[All]" dimensionUniqueName="[Desativados]" displayFolder="" count="0" memberValueDatatype="130" unbalanced="0"/>
    <cacheHierarchy uniqueName="[Desativados].[Vendor]" caption="Vendor" attribute="1" defaultMemberUniqueName="[Desativados].[Vendor].[All]" allUniqueName="[Desativados].[Vendor].[All]" dimensionUniqueName="[Desativados]" displayFolder="" count="0" memberValueDatatype="130" unbalanced="0"/>
    <cacheHierarchy uniqueName="[Desativados].[Obs.]" caption="Obs." attribute="1" defaultMemberUniqueName="[Desativados].[Obs.].[All]" allUniqueName="[Desativados].[Obs.].[All]" dimensionUniqueName="[Desativados]" displayFolder="" count="0" memberValueDatatype="130" unbalanced="0"/>
    <cacheHierarchy uniqueName="[Desativados].[STATUS2]" caption="STATUS2" attribute="1" defaultMemberUniqueName="[Desativados].[STATUS2].[All]" allUniqueName="[Desativados].[STATUS2].[All]" dimensionUniqueName="[Desativados]" displayFolder="" count="0" memberValueDatatype="130" unbalanced="0"/>
    <cacheHierarchy uniqueName="[DistitosAtual].[Atual]" caption="Atual" attribute="1" defaultMemberUniqueName="[DistitosAtual].[Atual].[All]" allUniqueName="[DistitosAtual].[Atual].[All]" dimensionUniqueName="[DistitosAtual]" displayFolder="" count="0" memberValueDatatype="130" unbalanced="0"/>
    <cacheHierarchy uniqueName="[DistitosAtual].[Qtd de equipamentos]" caption="Qtd de equipamentos" attribute="1" defaultMemberUniqueName="[DistitosAtual].[Qtd de equipamentos].[All]" allUniqueName="[DistitosAtual].[Qtd de equipamentos].[All]" dimensionUniqueName="[DistitosAtual]" displayFolder="" count="0" memberValueDatatype="20" unbalanced="0"/>
    <cacheHierarchy uniqueName="[DistitosAtual].[Calibrado]" caption="Calibrado" attribute="1" defaultMemberUniqueName="[DistitosAtual].[Calibrado].[All]" allUniqueName="[DistitosAtual].[Calibrado].[All]" dimensionUniqueName="[DistitosAtual]" displayFolder="" count="0" memberValueDatatype="20" unbalanced="0"/>
    <cacheHierarchy uniqueName="[DistitosAtual].[Vencido]" caption="Vencido" attribute="1" defaultMemberUniqueName="[DistitosAtual].[Vencido].[All]" allUniqueName="[DistitosAtual].[Vencido].[All]" dimensionUniqueName="[DistitosAtual]" displayFolder="" count="0" memberValueDatatype="20" unbalanced="0"/>
    <cacheHierarchy uniqueName="[Controle].[Calibration Date (Índice de Mês)]" caption="Calibration Date (Índice de Mês)" attribute="1" defaultMemberUniqueName="[Controle].[Calibration Date (Índice de Mês)].[All]" allUniqueName="[Controle].[Calibration Date (Índice de Mês)].[All]" dimensionUniqueName="[Controle]" displayFolder="" count="0" memberValueDatatype="20" unbalanced="0" hidden="1"/>
    <cacheHierarchy uniqueName="[Measures].[__XL_Count Desativados]" caption="__XL_Count Desativados" measure="1" displayFolder="" measureGroup="Desativados" count="0" hidden="1"/>
    <cacheHierarchy uniqueName="[Measures].[__XL_Count Controle]" caption="__XL_Count Controle" measure="1" displayFolder="" measureGroup="Controle" count="0" hidden="1"/>
    <cacheHierarchy uniqueName="[Measures].[__XL_Count DistitosAtual]" caption="__XL_Count DistitosAtual" measure="1" displayFolder="" measureGroup="DistitosAtual" count="0" hidden="1"/>
    <cacheHierarchy uniqueName="[Measures].[__No measures defined]" caption="__No measures defined" measure="1" displayFolder="" count="0" hidden="1"/>
    <cacheHierarchy uniqueName="[Measures].[Contagem de Serial Number]" caption="Contagem de Serial Number" measure="1" displayFolder="" measureGroup="Desativa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oma de Previsto]" caption="Soma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agem de Status]" caption="Contagem de Status" measure="1" displayFolder="" measureGroup="Contro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STATUS2]" caption="Contagem de STATUS2" measure="1" displayFolder="" measureGroup="Desativa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agem de Serial Number 2]" caption="Contagem de Serial Number 2" measure="1" displayFolder="" measureGroup="Contro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Status 2]" caption="Contagem de Status 2" measure="1" displayFolder="" measureGroup="Desativado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ntagem de STATUS2 2]" caption="Contagem de STATUS2 2" measure="1" displayFolder="" measureGroup="Control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agem de Executado]" caption="Contagem de Executado" measure="1" displayFolder="" measureGroup="Contro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Previsto]" caption="Contagem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alibrado]" caption="Soma de Calibrado" measure="1" displayFolder="" measureGroup="DistitosAtual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oma de Vencido]" caption="Soma de Vencido" measure="1" displayFolder="" measureGroup="DistitosAtual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4">
    <dimension name="Controle" uniqueName="[Controle]" caption="Controle"/>
    <dimension name="Desativados" uniqueName="[Desativados]" caption="Desativados"/>
    <dimension name="DistitosAtual" uniqueName="[DistitosAtual]" caption="DistitosAtual"/>
    <dimension measure="1" name="Measures" uniqueName="[Measures]" caption="Measures"/>
  </dimensions>
  <measureGroups count="3">
    <measureGroup name="Controle" caption="Controle"/>
    <measureGroup name="Desativados" caption="Desativados"/>
    <measureGroup name="DistitosAtual" caption="DistitosAtual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RNB10 - Vendas 01" refreshedDate="45051.653304976855" backgroundQuery="1" createdVersion="8" refreshedVersion="8" minRefreshableVersion="3" recordCount="0" supportSubquery="1" supportAdvancedDrill="1" xr:uid="{A9BDC09C-15F0-4D64-ACAC-B6C2E71B659B}">
  <cacheSource type="external" connectionId="1"/>
  <cacheFields count="3">
    <cacheField name="[Measures].[Contagem de Previsto]" caption="Contagem de Previsto" numFmtId="0" hierarchy="66" level="32767"/>
    <cacheField name="[Controle].[Calibration Date (Mês)].[Calibration Date (Mês)]" caption="Calibration Date (Mês)" numFmtId="0" hierarchy="26" level="1">
      <sharedItems count="11"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Contagem de Executado]" caption="Contagem de Executado" numFmtId="0" hierarchy="65" level="32767"/>
  </cacheFields>
  <cacheHierarchies count="69">
    <cacheHierarchy uniqueName="[Controle].[Country]" caption="Country" attribute="1" defaultMemberUniqueName="[Controle].[Country].[All]" allUniqueName="[Controle].[Country].[All]" dimensionUniqueName="[Controle]" displayFolder="" count="0" memberValueDatatype="130" unbalanced="0"/>
    <cacheHierarchy uniqueName="[Controle].[Owner]" caption="Owner" attribute="1" defaultMemberUniqueName="[Controle].[Owner].[All]" allUniqueName="[Controle].[Owner].[All]" dimensionUniqueName="[Controle]" displayFolder="" count="0" memberValueDatatype="130" unbalanced="0"/>
    <cacheHierarchy uniqueName="[Controle].[e-mail]" caption="e-mail" attribute="1" defaultMemberUniqueName="[Controle].[e-mail].[All]" allUniqueName="[Controle].[e-mail].[All]" dimensionUniqueName="[Controle]" displayFolder="" count="0" memberValueDatatype="130" unbalanced="0"/>
    <cacheHierarchy uniqueName="[Controle].[Cel #]" caption="Cel #" attribute="1" defaultMemberUniqueName="[Controle].[Cel #].[All]" allUniqueName="[Controle].[Cel #].[All]" dimensionUniqueName="[Controle]" displayFolder="" count="0" memberValueDatatype="130" unbalanced="0"/>
    <cacheHierarchy uniqueName="[Controle].[Leader]" caption="Leader" attribute="1" defaultMemberUniqueName="[Controle].[Leader].[All]" allUniqueName="[Controle].[Leader].[All]" dimensionUniqueName="[Controle]" displayFolder="" count="0" memberValueDatatype="130" unbalanced="0"/>
    <cacheHierarchy uniqueName="[Controle].[email (leader)]" caption="email (leader)" attribute="1" defaultMemberUniqueName="[Controle].[email (leader)].[All]" allUniqueName="[Controle].[email (leader)].[All]" dimensionUniqueName="[Controle]" displayFolder="" count="0" memberValueDatatype="130" unbalanced="0"/>
    <cacheHierarchy uniqueName="[Controle].[District]" caption="District" attribute="1" defaultMemberUniqueName="[Controle].[District].[All]" allUniqueName="[Controle].[District].[All]" dimensionUniqueName="[Controle]" displayFolder="" count="0" memberValueDatatype="130" unbalanced="0"/>
    <cacheHierarchy uniqueName="[Controle].[Region/State]" caption="Region/State" attribute="1" defaultMemberUniqueName="[Controle].[Region/State].[All]" allUniqueName="[Controle].[Region/State].[All]" dimensionUniqueName="[Controle]" displayFolder="" count="0" memberValueDatatype="130" unbalanced="0"/>
    <cacheHierarchy uniqueName="[Controle].[Equipamento]" caption="Equipamento" attribute="1" defaultMemberUniqueName="[Controle].[Equipamento].[All]" allUniqueName="[Controle].[Equipamento].[All]" dimensionUniqueName="[Controle]" displayFolder="" count="0" memberValueDatatype="130" unbalanced="0"/>
    <cacheHierarchy uniqueName="[Controle].[Serial Number]" caption="Serial Number" attribute="1" defaultMemberUniqueName="[Controle].[Serial Number].[All]" allUniqueName="[Controle].[Serial Number].[All]" dimensionUniqueName="[Controle]" displayFolder="" count="0" memberValueDatatype="130" unbalanced="0"/>
    <cacheHierarchy uniqueName="[Controle].[Brand]" caption="Brand" attribute="1" defaultMemberUniqueName="[Controle].[Brand].[All]" allUniqueName="[Controle].[Brand].[All]" dimensionUniqueName="[Controle]" displayFolder="" count="0" memberValueDatatype="130" unbalanced="0"/>
    <cacheHierarchy uniqueName="[Controle].[Model]" caption="Model" attribute="1" defaultMemberUniqueName="[Controle].[Model].[All]" allUniqueName="[Controle].[Model].[All]" dimensionUniqueName="[Controle]" displayFolder="" count="0" memberValueDatatype="130" unbalanced="0"/>
    <cacheHierarchy uniqueName="[Controle].[City]" caption="City" attribute="1" defaultMemberUniqueName="[Controle].[City].[All]" allUniqueName="[Controle].[City].[All]" dimensionUniqueName="[Controle]" displayFolder="" count="0" memberValueDatatype="130" unbalanced="0"/>
    <cacheHierarchy uniqueName="[Controle].[Customer]" caption="Customer" attribute="1" defaultMemberUniqueName="[Controle].[Customer].[All]" allUniqueName="[Controle].[Customer].[All]" dimensionUniqueName="[Controle]" displayFolder="" count="0" memberValueDatatype="130" unbalanced="0"/>
    <cacheHierarchy uniqueName="[Controle].[Coluna2]" caption="Coluna2" attribute="1" time="1" defaultMemberUniqueName="[Controle].[Coluna2].[All]" allUniqueName="[Controle].[Coluna2].[All]" dimensionUniqueName="[Controle]" displayFolder="" count="0" memberValueDatatype="7" unbalanced="0"/>
    <cacheHierarchy uniqueName="[Controle].[form]" caption="form" attribute="1" time="1" defaultMemberUniqueName="[Controle].[form].[All]" allUniqueName="[Controle].[form].[All]" dimensionUniqueName="[Controle]" displayFolder="" count="0" memberValueDatatype="7" unbalanced="0"/>
    <cacheHierarchy uniqueName="[Controle].[Calibration Date]" caption="Calibration Date" attribute="1" time="1" defaultMemberUniqueName="[Controle].[Calibration Date].[All]" allUniqueName="[Controle].[Calibration Date].[All]" dimensionUniqueName="[Controle]" displayFolder="" count="0" memberValueDatatype="7" unbalanced="0"/>
    <cacheHierarchy uniqueName="[Controle].[Status]" caption="Status" attribute="1" defaultMemberUniqueName="[Controle].[Status].[All]" allUniqueName="[Controle].[Status].[All]" dimensionUniqueName="[Controle]" displayFolder="" count="0" memberValueDatatype="130" unbalanced="0"/>
    <cacheHierarchy uniqueName="[Controle].[Certificate]" caption="Certificate" attribute="1" defaultMemberUniqueName="[Controle].[Certificate].[All]" allUniqueName="[Controle].[Certificate].[All]" dimensionUniqueName="[Controle]" displayFolder="" count="0" memberValueDatatype="130" unbalanced="0"/>
    <cacheHierarchy uniqueName="[Controle].[Vendor]" caption="Vendor" attribute="1" defaultMemberUniqueName="[Controle].[Vendor].[All]" allUniqueName="[Controle].[Vendor].[All]" dimensionUniqueName="[Controle]" displayFolder="" count="0" memberValueDatatype="130" unbalanced="0"/>
    <cacheHierarchy uniqueName="[Controle].[Obs.]" caption="Obs." attribute="1" defaultMemberUniqueName="[Controle].[Obs.].[All]" allUniqueName="[Controle].[Obs.].[All]" dimensionUniqueName="[Controle]" displayFolder="" count="0" memberValueDatatype="130" unbalanced="0"/>
    <cacheHierarchy uniqueName="[Controle].[STATUS2]" caption="STATUS2" attribute="1" defaultMemberUniqueName="[Controle].[STATUS2].[All]" allUniqueName="[Controle].[STATUS2].[All]" dimensionUniqueName="[Controle]" displayFolder="" count="0" memberValueDatatype="130" unbalanced="0"/>
    <cacheHierarchy uniqueName="[Controle].[Executado]" caption="Executado" attribute="1" defaultMemberUniqueName="[Controle].[Executado].[All]" allUniqueName="[Controle].[Executado].[All]" dimensionUniqueName="[Controle]" displayFolder="" count="0" memberValueDatatype="20" unbalanced="0"/>
    <cacheHierarchy uniqueName="[Controle].[Previsto]" caption="Previsto" attribute="1" defaultMemberUniqueName="[Controle].[Previsto].[All]" allUniqueName="[Controle].[Previsto].[All]" dimensionUniqueName="[Controle]" displayFolder="" count="0" memberValueDatatype="20" unbalanced="0"/>
    <cacheHierarchy uniqueName="[Controle].[Calibration Date (Ano)]" caption="Calibration Date (Ano)" attribute="1" defaultMemberUniqueName="[Controle].[Calibration Date (Ano)].[All]" allUniqueName="[Controle].[Calibration Date (Ano)].[All]" dimensionUniqueName="[Controle]" displayFolder="" count="0" memberValueDatatype="130" unbalanced="0"/>
    <cacheHierarchy uniqueName="[Controle].[Calibration Date (Trimestre)]" caption="Calibration Date (Trimestre)" attribute="1" defaultMemberUniqueName="[Controle].[Calibration Date (Trimestre)].[All]" allUniqueName="[Controle].[Calibration Date (Trimestre)].[All]" dimensionUniqueName="[Controle]" displayFolder="" count="0" memberValueDatatype="130" unbalanced="0"/>
    <cacheHierarchy uniqueName="[Controle].[Calibration Date (Mês)]" caption="Calibration Date (Mês)" attribute="1" defaultMemberUniqueName="[Controle].[Calibration Date (Mês)].[All]" allUniqueName="[Controle].[Calibration Date (Mês)].[All]" dimensionUniqueName="[Controle]" displayFolder="" count="2" memberValueDatatype="130" unbalanced="0">
      <fieldsUsage count="2">
        <fieldUsage x="-1"/>
        <fieldUsage x="1"/>
      </fieldsUsage>
    </cacheHierarchy>
    <cacheHierarchy uniqueName="[Controle].[Coluna1]" caption="Coluna1" attribute="1" defaultMemberUniqueName="[Controle].[Coluna1].[All]" allUniqueName="[Controle].[Coluna1].[All]" dimensionUniqueName="[Controle]" displayFolder="" count="0" memberValueDatatype="130" unbalanced="0"/>
    <cacheHierarchy uniqueName="[Desativados].[Country]" caption="Country" attribute="1" defaultMemberUniqueName="[Desativados].[Country].[All]" allUniqueName="[Desativados].[Country].[All]" dimensionUniqueName="[Desativados]" displayFolder="" count="0" memberValueDatatype="130" unbalanced="0"/>
    <cacheHierarchy uniqueName="[Desativados].[Owner]" caption="Owner" attribute="1" defaultMemberUniqueName="[Desativados].[Owner].[All]" allUniqueName="[Desativados].[Owner].[All]" dimensionUniqueName="[Desativados]" displayFolder="" count="0" memberValueDatatype="130" unbalanced="0"/>
    <cacheHierarchy uniqueName="[Desativados].[e-mail]" caption="e-mail" attribute="1" defaultMemberUniqueName="[Desativados].[e-mail].[All]" allUniqueName="[Desativados].[e-mail].[All]" dimensionUniqueName="[Desativados]" displayFolder="" count="0" memberValueDatatype="130" unbalanced="0"/>
    <cacheHierarchy uniqueName="[Desativados].[Cel #]" caption="Cel #" attribute="1" defaultMemberUniqueName="[Desativados].[Cel #].[All]" allUniqueName="[Desativados].[Cel #].[All]" dimensionUniqueName="[Desativados]" displayFolder="" count="0" memberValueDatatype="130" unbalanced="0"/>
    <cacheHierarchy uniqueName="[Desativados].[Leader]" caption="Leader" attribute="1" defaultMemberUniqueName="[Desativados].[Leader].[All]" allUniqueName="[Desativados].[Leader].[All]" dimensionUniqueName="[Desativados]" displayFolder="" count="0" memberValueDatatype="130" unbalanced="0"/>
    <cacheHierarchy uniqueName="[Desativados].[email (leader)]" caption="email (leader)" attribute="1" defaultMemberUniqueName="[Desativados].[email (leader)].[All]" allUniqueName="[Desativados].[email (leader)].[All]" dimensionUniqueName="[Desativados]" displayFolder="" count="0" memberValueDatatype="130" unbalanced="0"/>
    <cacheHierarchy uniqueName="[Desativados].[District]" caption="District" attribute="1" defaultMemberUniqueName="[Desativados].[District].[All]" allUniqueName="[Desativados].[District].[All]" dimensionUniqueName="[Desativados]" displayFolder="" count="0" memberValueDatatype="130" unbalanced="0"/>
    <cacheHierarchy uniqueName="[Desativados].[Region/State]" caption="Region/State" attribute="1" defaultMemberUniqueName="[Desativados].[Region/State].[All]" allUniqueName="[Desativados].[Region/State].[All]" dimensionUniqueName="[Desativados]" displayFolder="" count="0" memberValueDatatype="130" unbalanced="0"/>
    <cacheHierarchy uniqueName="[Desativados].[Equipment]" caption="Equipment" attribute="1" defaultMemberUniqueName="[Desativados].[Equipment].[All]" allUniqueName="[Desativados].[Equipment].[All]" dimensionUniqueName="[Desativados]" displayFolder="" count="0" memberValueDatatype="130" unbalanced="0"/>
    <cacheHierarchy uniqueName="[Desativados].[Serial Number]" caption="Serial Number" attribute="1" defaultMemberUniqueName="[Desativados].[Serial Number].[All]" allUniqueName="[Desativados].[Serial Number].[All]" dimensionUniqueName="[Desativados]" displayFolder="" count="0" memberValueDatatype="130" unbalanced="0"/>
    <cacheHierarchy uniqueName="[Desativados].[Brand]" caption="Brand" attribute="1" defaultMemberUniqueName="[Desativados].[Brand].[All]" allUniqueName="[Desativados].[Brand].[All]" dimensionUniqueName="[Desativados]" displayFolder="" count="0" memberValueDatatype="130" unbalanced="0"/>
    <cacheHierarchy uniqueName="[Desativados].[Model]" caption="Model" attribute="1" defaultMemberUniqueName="[Desativados].[Model].[All]" allUniqueName="[Desativados].[Model].[All]" dimensionUniqueName="[Desativados]" displayFolder="" count="0" memberValueDatatype="130" unbalanced="0"/>
    <cacheHierarchy uniqueName="[Desativados].[City]" caption="City" attribute="1" defaultMemberUniqueName="[Desativados].[City].[All]" allUniqueName="[Desativados].[City].[All]" dimensionUniqueName="[Desativados]" displayFolder="" count="0" memberValueDatatype="130" unbalanced="0"/>
    <cacheHierarchy uniqueName="[Desativados].[Customer]" caption="Customer" attribute="1" defaultMemberUniqueName="[Desativados].[Customer].[All]" allUniqueName="[Desativados].[Customer].[All]" dimensionUniqueName="[Desativados]" displayFolder="" count="0" memberValueDatatype="130" unbalanced="0"/>
    <cacheHierarchy uniqueName="[Desativados].[form]" caption="form" attribute="1" time="1" defaultMemberUniqueName="[Desativados].[form].[All]" allUniqueName="[Desativados].[form].[All]" dimensionUniqueName="[Desativados]" displayFolder="" count="0" memberValueDatatype="7" unbalanced="0"/>
    <cacheHierarchy uniqueName="[Desativados].[Calibration Date]" caption="Calibration Date" attribute="1" time="1" defaultMemberUniqueName="[Desativados].[Calibration Date].[All]" allUniqueName="[Desativados].[Calibration Date].[All]" dimensionUniqueName="[Desativados]" displayFolder="" count="0" memberValueDatatype="7" unbalanced="0"/>
    <cacheHierarchy uniqueName="[Desativados].[Status]" caption="Status" attribute="1" defaultMemberUniqueName="[Desativados].[Status].[All]" allUniqueName="[Desativados].[Status].[All]" dimensionUniqueName="[Desativados]" displayFolder="" count="0" memberValueDatatype="130" unbalanced="0"/>
    <cacheHierarchy uniqueName="[Desativados].[Certificate]" caption="Certificate" attribute="1" defaultMemberUniqueName="[Desativados].[Certificate].[All]" allUniqueName="[Desativados].[Certificate].[All]" dimensionUniqueName="[Desativados]" displayFolder="" count="0" memberValueDatatype="130" unbalanced="0"/>
    <cacheHierarchy uniqueName="[Desativados].[Vendor]" caption="Vendor" attribute="1" defaultMemberUniqueName="[Desativados].[Vendor].[All]" allUniqueName="[Desativados].[Vendor].[All]" dimensionUniqueName="[Desativados]" displayFolder="" count="0" memberValueDatatype="130" unbalanced="0"/>
    <cacheHierarchy uniqueName="[Desativados].[Obs.]" caption="Obs." attribute="1" defaultMemberUniqueName="[Desativados].[Obs.].[All]" allUniqueName="[Desativados].[Obs.].[All]" dimensionUniqueName="[Desativados]" displayFolder="" count="0" memberValueDatatype="130" unbalanced="0"/>
    <cacheHierarchy uniqueName="[Desativados].[STATUS2]" caption="STATUS2" attribute="1" defaultMemberUniqueName="[Desativados].[STATUS2].[All]" allUniqueName="[Desativados].[STATUS2].[All]" dimensionUniqueName="[Desativados]" displayFolder="" count="0" memberValueDatatype="130" unbalanced="0"/>
    <cacheHierarchy uniqueName="[DistitosAtual].[Atual]" caption="Atual" attribute="1" defaultMemberUniqueName="[DistitosAtual].[Atual].[All]" allUniqueName="[DistitosAtual].[Atual].[All]" dimensionUniqueName="[DistitosAtual]" displayFolder="" count="0" memberValueDatatype="130" unbalanced="0"/>
    <cacheHierarchy uniqueName="[DistitosAtual].[Qtd de equipamentos]" caption="Qtd de equipamentos" attribute="1" defaultMemberUniqueName="[DistitosAtual].[Qtd de equipamentos].[All]" allUniqueName="[DistitosAtual].[Qtd de equipamentos].[All]" dimensionUniqueName="[DistitosAtual]" displayFolder="" count="0" memberValueDatatype="20" unbalanced="0"/>
    <cacheHierarchy uniqueName="[DistitosAtual].[Calibrado]" caption="Calibrado" attribute="1" defaultMemberUniqueName="[DistitosAtual].[Calibrado].[All]" allUniqueName="[DistitosAtual].[Calibrado].[All]" dimensionUniqueName="[DistitosAtual]" displayFolder="" count="0" memberValueDatatype="20" unbalanced="0"/>
    <cacheHierarchy uniqueName="[DistitosAtual].[Vencido]" caption="Vencido" attribute="1" defaultMemberUniqueName="[DistitosAtual].[Vencido].[All]" allUniqueName="[DistitosAtual].[Vencido].[All]" dimensionUniqueName="[DistitosAtual]" displayFolder="" count="0" memberValueDatatype="20" unbalanced="0"/>
    <cacheHierarchy uniqueName="[Controle].[Calibration Date (Índice de Mês)]" caption="Calibration Date (Índice de Mês)" attribute="1" defaultMemberUniqueName="[Controle].[Calibration Date (Índice de Mês)].[All]" allUniqueName="[Controle].[Calibration Date (Índice de Mês)].[All]" dimensionUniqueName="[Controle]" displayFolder="" count="0" memberValueDatatype="20" unbalanced="0" hidden="1"/>
    <cacheHierarchy uniqueName="[Measures].[__XL_Count Desativados]" caption="__XL_Count Desativados" measure="1" displayFolder="" measureGroup="Desativados" count="0" hidden="1"/>
    <cacheHierarchy uniqueName="[Measures].[__XL_Count Controle]" caption="__XL_Count Controle" measure="1" displayFolder="" measureGroup="Controle" count="0" hidden="1"/>
    <cacheHierarchy uniqueName="[Measures].[__XL_Count DistitosAtual]" caption="__XL_Count DistitosAtual" measure="1" displayFolder="" measureGroup="DistitosAtual" count="0" hidden="1"/>
    <cacheHierarchy uniqueName="[Measures].[__No measures defined]" caption="__No measures defined" measure="1" displayFolder="" count="0" hidden="1"/>
    <cacheHierarchy uniqueName="[Measures].[Contagem de Serial Number]" caption="Contagem de Serial Number" measure="1" displayFolder="" measureGroup="Desativado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oma de Previsto]" caption="Soma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agem de Status]" caption="Contagem de Status" measure="1" displayFolder="" measureGroup="Contro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STATUS2]" caption="Contagem de STATUS2" measure="1" displayFolder="" measureGroup="Desativa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agem de Serial Number 2]" caption="Contagem de Serial Number 2" measure="1" displayFolder="" measureGroup="Contro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Status 2]" caption="Contagem de Status 2" measure="1" displayFolder="" measureGroup="Desativado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ntagem de STATUS2 2]" caption="Contagem de STATUS2 2" measure="1" displayFolder="" measureGroup="Control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agem de Executado]" caption="Contagem de Executado" measure="1" displayFolder="" measureGroup="Contro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Previsto]" caption="Contagem de Previsto" measure="1" displayFolder="" measureGroup="Contro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alibrado]" caption="Soma de Calibrado" measure="1" displayFolder="" measureGroup="DistitosAtual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oma de Vencido]" caption="Soma de Vencido" measure="1" displayFolder="" measureGroup="DistitosAtual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4">
    <dimension name="Controle" uniqueName="[Controle]" caption="Controle"/>
    <dimension name="Desativados" uniqueName="[Desativados]" caption="Desativados"/>
    <dimension name="DistitosAtual" uniqueName="[DistitosAtual]" caption="DistitosAtual"/>
    <dimension measure="1" name="Measures" uniqueName="[Measures]" caption="Measures"/>
  </dimensions>
  <measureGroups count="3">
    <measureGroup name="Controle" caption="Controle"/>
    <measureGroup name="Desativados" caption="Desativados"/>
    <measureGroup name="DistitosAtual" caption="DistitosAtual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RNB10 - Vendas 01" refreshedDate="45051.653306018517" backgroundQuery="1" createdVersion="8" refreshedVersion="8" minRefreshableVersion="3" recordCount="0" supportSubquery="1" supportAdvancedDrill="1" xr:uid="{DE063E92-58F8-4E66-9931-95CD68F340B7}">
  <cacheSource type="external" connectionId="1"/>
  <cacheFields count="2">
    <cacheField name="[Controle].[STATUS2].[STATUS2]" caption="STATUS2" numFmtId="0" hierarchy="21" level="1">
      <sharedItems count="3">
        <s v="AGUARDANDO RETORNO"/>
        <s v="CONSERTO INTERNO"/>
        <s v="REALIZADO"/>
      </sharedItems>
    </cacheField>
    <cacheField name="[Measures].[Contagem de STATUS2 2]" caption="Contagem de STATUS2 2" numFmtId="0" hierarchy="64" level="32767"/>
  </cacheFields>
  <cacheHierarchies count="69">
    <cacheHierarchy uniqueName="[Controle].[Country]" caption="Country" attribute="1" defaultMemberUniqueName="[Controle].[Country].[All]" allUniqueName="[Controle].[Country].[All]" dimensionUniqueName="[Controle]" displayFolder="" count="0" memberValueDatatype="130" unbalanced="0"/>
    <cacheHierarchy uniqueName="[Controle].[Owner]" caption="Owner" attribute="1" defaultMemberUniqueName="[Controle].[Owner].[All]" allUniqueName="[Controle].[Owner].[All]" dimensionUniqueName="[Controle]" displayFolder="" count="0" memberValueDatatype="130" unbalanced="0"/>
    <cacheHierarchy uniqueName="[Controle].[e-mail]" caption="e-mail" attribute="1" defaultMemberUniqueName="[Controle].[e-mail].[All]" allUniqueName="[Controle].[e-mail].[All]" dimensionUniqueName="[Controle]" displayFolder="" count="0" memberValueDatatype="130" unbalanced="0"/>
    <cacheHierarchy uniqueName="[Controle].[Cel #]" caption="Cel #" attribute="1" defaultMemberUniqueName="[Controle].[Cel #].[All]" allUniqueName="[Controle].[Cel #].[All]" dimensionUniqueName="[Controle]" displayFolder="" count="0" memberValueDatatype="130" unbalanced="0"/>
    <cacheHierarchy uniqueName="[Controle].[Leader]" caption="Leader" attribute="1" defaultMemberUniqueName="[Controle].[Leader].[All]" allUniqueName="[Controle].[Leader].[All]" dimensionUniqueName="[Controle]" displayFolder="" count="0" memberValueDatatype="130" unbalanced="0"/>
    <cacheHierarchy uniqueName="[Controle].[email (leader)]" caption="email (leader)" attribute="1" defaultMemberUniqueName="[Controle].[email (leader)].[All]" allUniqueName="[Controle].[email (leader)].[All]" dimensionUniqueName="[Controle]" displayFolder="" count="0" memberValueDatatype="130" unbalanced="0"/>
    <cacheHierarchy uniqueName="[Controle].[District]" caption="District" attribute="1" defaultMemberUniqueName="[Controle].[District].[All]" allUniqueName="[Controle].[District].[All]" dimensionUniqueName="[Controle]" displayFolder="" count="0" memberValueDatatype="130" unbalanced="0"/>
    <cacheHierarchy uniqueName="[Controle].[Region/State]" caption="Region/State" attribute="1" defaultMemberUniqueName="[Controle].[Region/State].[All]" allUniqueName="[Controle].[Region/State].[All]" dimensionUniqueName="[Controle]" displayFolder="" count="0" memberValueDatatype="130" unbalanced="0"/>
    <cacheHierarchy uniqueName="[Controle].[Equipamento]" caption="Equipamento" attribute="1" defaultMemberUniqueName="[Controle].[Equipamento].[All]" allUniqueName="[Controle].[Equipamento].[All]" dimensionUniqueName="[Controle]" displayFolder="" count="0" memberValueDatatype="130" unbalanced="0"/>
    <cacheHierarchy uniqueName="[Controle].[Serial Number]" caption="Serial Number" attribute="1" defaultMemberUniqueName="[Controle].[Serial Number].[All]" allUniqueName="[Controle].[Serial Number].[All]" dimensionUniqueName="[Controle]" displayFolder="" count="0" memberValueDatatype="130" unbalanced="0"/>
    <cacheHierarchy uniqueName="[Controle].[Brand]" caption="Brand" attribute="1" defaultMemberUniqueName="[Controle].[Brand].[All]" allUniqueName="[Controle].[Brand].[All]" dimensionUniqueName="[Controle]" displayFolder="" count="0" memberValueDatatype="130" unbalanced="0"/>
    <cacheHierarchy uniqueName="[Controle].[Model]" caption="Model" attribute="1" defaultMemberUniqueName="[Controle].[Model].[All]" allUniqueName="[Controle].[Model].[All]" dimensionUniqueName="[Controle]" displayFolder="" count="0" memberValueDatatype="130" unbalanced="0"/>
    <cacheHierarchy uniqueName="[Controle].[City]" caption="City" attribute="1" defaultMemberUniqueName="[Controle].[City].[All]" allUniqueName="[Controle].[City].[All]" dimensionUniqueName="[Controle]" displayFolder="" count="0" memberValueDatatype="130" unbalanced="0"/>
    <cacheHierarchy uniqueName="[Controle].[Customer]" caption="Customer" attribute="1" defaultMemberUniqueName="[Controle].[Customer].[All]" allUniqueName="[Controle].[Customer].[All]" dimensionUniqueName="[Controle]" displayFolder="" count="0" memberValueDatatype="130" unbalanced="0"/>
    <cacheHierarchy uniqueName="[Controle].[Coluna2]" caption="Coluna2" attribute="1" time="1" defaultMemberUniqueName="[Controle].[Coluna2].[All]" allUniqueName="[Controle].[Coluna2].[All]" dimensionUniqueName="[Controle]" displayFolder="" count="0" memberValueDatatype="7" unbalanced="0"/>
    <cacheHierarchy uniqueName="[Controle].[form]" caption="form" attribute="1" time="1" defaultMemberUniqueName="[Controle].[form].[All]" allUniqueName="[Controle].[form].[All]" dimensionUniqueName="[Controle]" displayFolder="" count="0" memberValueDatatype="7" unbalanced="0"/>
    <cacheHierarchy uniqueName="[Controle].[Calibration Date]" caption="Calibration Date" attribute="1" time="1" defaultMemberUniqueName="[Controle].[Calibration Date].[All]" allUniqueName="[Controle].[Calibration Date].[All]" dimensionUniqueName="[Controle]" displayFolder="" count="0" memberValueDatatype="7" unbalanced="0"/>
    <cacheHierarchy uniqueName="[Controle].[Status]" caption="Status" attribute="1" defaultMemberUniqueName="[Controle].[Status].[All]" allUniqueName="[Controle].[Status].[All]" dimensionUniqueName="[Controle]" displayFolder="" count="0" memberValueDatatype="130" unbalanced="0"/>
    <cacheHierarchy uniqueName="[Controle].[Certificate]" caption="Certificate" attribute="1" defaultMemberUniqueName="[Controle].[Certificate].[All]" allUniqueName="[Controle].[Certificate].[All]" dimensionUniqueName="[Controle]" displayFolder="" count="0" memberValueDatatype="130" unbalanced="0"/>
    <cacheHierarchy uniqueName="[Controle].[Vendor]" caption="Vendor" attribute="1" defaultMemberUniqueName="[Controle].[Vendor].[All]" allUniqueName="[Controle].[Vendor].[All]" dimensionUniqueName="[Controle]" displayFolder="" count="0" memberValueDatatype="130" unbalanced="0"/>
    <cacheHierarchy uniqueName="[Controle].[Obs.]" caption="Obs." attribute="1" defaultMemberUniqueName="[Controle].[Obs.].[All]" allUniqueName="[Controle].[Obs.].[All]" dimensionUniqueName="[Controle]" displayFolder="" count="0" memberValueDatatype="130" unbalanced="0"/>
    <cacheHierarchy uniqueName="[Controle].[STATUS2]" caption="STATUS2" attribute="1" defaultMemberUniqueName="[Controle].[STATUS2].[All]" allUniqueName="[Controle].[STATUS2].[All]" dimensionUniqueName="[Controle]" displayFolder="" count="2" memberValueDatatype="130" unbalanced="0">
      <fieldsUsage count="2">
        <fieldUsage x="-1"/>
        <fieldUsage x="0"/>
      </fieldsUsage>
    </cacheHierarchy>
    <cacheHierarchy uniqueName="[Controle].[Executado]" caption="Executado" attribute="1" defaultMemberUniqueName="[Controle].[Executado].[All]" allUniqueName="[Controle].[Executado].[All]" dimensionUniqueName="[Controle]" displayFolder="" count="0" memberValueDatatype="20" unbalanced="0"/>
    <cacheHierarchy uniqueName="[Controle].[Previsto]" caption="Previsto" attribute="1" defaultMemberUniqueName="[Controle].[Previsto].[All]" allUniqueName="[Controle].[Previsto].[All]" dimensionUniqueName="[Controle]" displayFolder="" count="0" memberValueDatatype="20" unbalanced="0"/>
    <cacheHierarchy uniqueName="[Controle].[Calibration Date (Ano)]" caption="Calibration Date (Ano)" attribute="1" defaultMemberUniqueName="[Controle].[Calibration Date (Ano)].[All]" allUniqueName="[Controle].[Calibration Date (Ano)].[All]" dimensionUniqueName="[Controle]" displayFolder="" count="0" memberValueDatatype="130" unbalanced="0"/>
    <cacheHierarchy uniqueName="[Controle].[Calibration Date (Trimestre)]" caption="Calibration Date (Trimestre)" attribute="1" defaultMemberUniqueName="[Controle].[Calibration Date (Trimestre)].[All]" allUniqueName="[Controle].[Calibration Date (Trimestre)].[All]" dimensionUniqueName="[Controle]" displayFolder="" count="0" memberValueDatatype="130" unbalanced="0"/>
    <cacheHierarchy uniqueName="[Controle].[Calibration Date (Mês)]" caption="Calibration Date (Mês)" attribute="1" defaultMemberUniqueName="[Controle].[Calibration Date (Mês)].[All]" allUniqueName="[Controle].[Calibration Date (Mês)].[All]" dimensionUniqueName="[Controle]" displayFolder="" count="0" memberValueDatatype="130" unbalanced="0"/>
    <cacheHierarchy uniqueName="[Controle].[Coluna1]" caption="Coluna1" attribute="1" defaultMemberUniqueName="[Controle].[Coluna1].[All]" allUniqueName="[Controle].[Coluna1].[All]" dimensionUniqueName="[Controle]" displayFolder="" count="0" memberValueDatatype="130" unbalanced="0"/>
    <cacheHierarchy uniqueName="[Desativados].[Country]" caption="Country" attribute="1" defaultMemberUniqueName="[Desativados].[Country].[All]" allUniqueName="[Desativados].[Country].[All]" dimensionUniqueName="[Desativados]" displayFolder="" count="0" memberValueDatatype="130" unbalanced="0"/>
    <cacheHierarchy uniqueName="[Desativados].[Owner]" caption="Owner" attribute="1" defaultMemberUniqueName="[Desativados].[Owner].[All]" allUniqueName="[Desativados].[Owner].[All]" dimensionUniqueName="[Desativados]" displayFolder="" count="0" memberValueDatatype="130" unbalanced="0"/>
    <cacheHierarchy uniqueName="[Desativados].[e-mail]" caption="e-mail" attribute="1" defaultMemberUniqueName="[Desativados].[e-mail].[All]" allUniqueName="[Desativados].[e-mail].[All]" dimensionUniqueName="[Desativados]" displayFolder="" count="0" memberValueDatatype="130" unbalanced="0"/>
    <cacheHierarchy uniqueName="[Desativados].[Cel #]" caption="Cel #" attribute="1" defaultMemberUniqueName="[Desativados].[Cel #].[All]" allUniqueName="[Desativados].[Cel #].[All]" dimensionUniqueName="[Desativados]" displayFolder="" count="0" memberValueDatatype="130" unbalanced="0"/>
    <cacheHierarchy uniqueName="[Desativados].[Leader]" caption="Leader" attribute="1" defaultMemberUniqueName="[Desativados].[Leader].[All]" allUniqueName="[Desativados].[Leader].[All]" dimensionUniqueName="[Desativados]" displayFolder="" count="0" memberValueDatatype="130" unbalanced="0"/>
    <cacheHierarchy uniqueName="[Desativados].[email (leader)]" caption="email (leader)" attribute="1" defaultMemberUniqueName="[Desativados].[email (leader)].[All]" allUniqueName="[Desativados].[email (leader)].[All]" dimensionUniqueName="[Desativados]" displayFolder="" count="0" memberValueDatatype="130" unbalanced="0"/>
    <cacheHierarchy uniqueName="[Desativados].[District]" caption="District" attribute="1" defaultMemberUniqueName="[Desativados].[District].[All]" allUniqueName="[Desativados].[District].[All]" dimensionUniqueName="[Desativados]" displayFolder="" count="0" memberValueDatatype="130" unbalanced="0"/>
    <cacheHierarchy uniqueName="[Desativados].[Region/State]" caption="Region/State" attribute="1" defaultMemberUniqueName="[Desativados].[Region/State].[All]" allUniqueName="[Desativados].[Region/State].[All]" dimensionUniqueName="[Desativados]" displayFolder="" count="0" memberValueDatatype="130" unbalanced="0"/>
    <cacheHierarchy uniqueName="[Desativados].[Equipment]" caption="Equipment" attribute="1" defaultMemberUniqueName="[Desativados].[Equipment].[All]" allUniqueName="[Desativados].[Equipment].[All]" dimensionUniqueName="[Desativados]" displayFolder="" count="0" memberValueDatatype="130" unbalanced="0"/>
    <cacheHierarchy uniqueName="[Desativados].[Serial Number]" caption="Serial Number" attribute="1" defaultMemberUniqueName="[Desativados].[Serial Number].[All]" allUniqueName="[Desativados].[Serial Number].[All]" dimensionUniqueName="[Desativados]" displayFolder="" count="0" memberValueDatatype="130" unbalanced="0"/>
    <cacheHierarchy uniqueName="[Desativados].[Brand]" caption="Brand" attribute="1" defaultMemberUniqueName="[Desativados].[Brand].[All]" allUniqueName="[Desativados].[Brand].[All]" dimensionUniqueName="[Desativados]" displayFolder="" count="0" memberValueDatatype="130" unbalanced="0"/>
    <cacheHierarchy uniqueName="[Desativados].[Model]" caption="Model" attribute="1" defaultMemberUniqueName="[Desativados].[Model].[All]" allUniqueName="[Desativados].[Model].[All]" dimensionUniqueName="[Desativados]" displayFolder="" count="0" memberValueDatatype="130" unbalanced="0"/>
    <cacheHierarchy uniqueName="[Desativados].[City]" caption="City" attribute="1" defaultMemberUniqueName="[Desativados].[City].[All]" allUniqueName="[Desativados].[City].[All]" dimensionUniqueName="[Desativados]" displayFolder="" count="0" memberValueDatatype="130" unbalanced="0"/>
    <cacheHierarchy uniqueName="[Desativados].[Customer]" caption="Customer" attribute="1" defaultMemberUniqueName="[Desativados].[Customer].[All]" allUniqueName="[Desativados].[Customer].[All]" dimensionUniqueName="[Desativados]" displayFolder="" count="0" memberValueDatatype="130" unbalanced="0"/>
    <cacheHierarchy uniqueName="[Desativados].[form]" caption="form" attribute="1" time="1" defaultMemberUniqueName="[Desativados].[form].[All]" allUniqueName="[Desativados].[form].[All]" dimensionUniqueName="[Desativados]" displayFolder="" count="0" memberValueDatatype="7" unbalanced="0"/>
    <cacheHierarchy uniqueName="[Desativados].[Calibration Date]" caption="Calibration Date" attribute="1" time="1" defaultMemberUniqueName="[Desativados].[Calibration Date].[All]" allUniqueName="[Desativados].[Calibration Date].[All]" dimensionUniqueName="[Desativados]" displayFolder="" count="0" memberValueDatatype="7" unbalanced="0"/>
    <cacheHierarchy uniqueName="[Desativados].[Status]" caption="Status" attribute="1" defaultMemberUniqueName="[Desativados].[Status].[All]" allUniqueName="[Desativados].[Status].[All]" dimensionUniqueName="[Desativados]" displayFolder="" count="0" memberValueDatatype="130" unbalanced="0"/>
    <cacheHierarchy uniqueName="[Desativados].[Certificate]" caption="Certificate" attribute="1" defaultMemberUniqueName="[Desativados].[Certificate].[All]" allUniqueName="[Desativados].[Certificate].[All]" dimensionUniqueName="[Desativados]" displayFolder="" count="0" memberValueDatatype="130" unbalanced="0"/>
    <cacheHierarchy uniqueName="[Desativados].[Vendor]" caption="Vendor" attribute="1" defaultMemberUniqueName="[Desativados].[Vendor].[All]" allUniqueName="[Desativados].[Vendor].[All]" dimensionUniqueName="[Desativados]" displayFolder="" count="0" memberValueDatatype="130" unbalanced="0"/>
    <cacheHierarchy uniqueName="[Desativados].[Obs.]" caption="Obs." attribute="1" defaultMemberUniqueName="[Desativados].[Obs.].[All]" allUniqueName="[Desativados].[Obs.].[All]" dimensionUniqueName="[Desativados]" displayFolder="" count="0" memberValueDatatype="130" unbalanced="0"/>
    <cacheHierarchy uniqueName="[Desativados].[STATUS2]" caption="STATUS2" attribute="1" defaultMemberUniqueName="[Desativados].[STATUS2].[All]" allUniqueName="[Desativados].[STATUS2].[All]" dimensionUniqueName="[Desativados]" displayFolder="" count="0" memberValueDatatype="130" unbalanced="0"/>
    <cacheHierarchy uniqueName="[DistitosAtual].[Atual]" caption="Atual" attribute="1" defaultMemberUniqueName="[DistitosAtual].[Atual].[All]" allUniqueName="[DistitosAtual].[Atual].[All]" dimensionUniqueName="[DistitosAtual]" displayFolder="" count="0" memberValueDatatype="130" unbalanced="0"/>
    <cacheHierarchy uniqueName="[DistitosAtual].[Qtd de equipamentos]" caption="Qtd de equipamentos" attribute="1" defaultMemberUniqueName="[DistitosAtual].[Qtd de equipamentos].[All]" allUniqueName="[DistitosAtual].[Qtd de equipamentos].[All]" dimensionUniqueName="[DistitosAtual]" displayFolder="" count="0" memberValueDatatype="20" unbalanced="0"/>
    <cacheHierarchy uniqueName="[DistitosAtual].[Calibrado]" caption="Calibrado" attribute="1" defaultMemberUniqueName="[DistitosAtual].[Calibrado].[All]" allUniqueName="[DistitosAtual].[Calibrado].[All]" dimensionUniqueName="[DistitosAtual]" displayFolder="" count="0" memberValueDatatype="20" unbalanced="0"/>
    <cacheHierarchy uniqueName="[DistitosAtual].[Vencido]" caption="Vencido" attribute="1" defaultMemberUniqueName="[DistitosAtual].[Vencido].[All]" allUniqueName="[DistitosAtual].[Vencido].[All]" dimensionUniqueName="[DistitosAtual]" displayFolder="" count="0" memberValueDatatype="20" unbalanced="0"/>
    <cacheHierarchy uniqueName="[Controle].[Calibration Date (Índice de Mês)]" caption="Calibration Date (Índice de Mês)" attribute="1" defaultMemberUniqueName="[Controle].[Calibration Date (Índice de Mês)].[All]" allUniqueName="[Controle].[Calibration Date (Índice de Mês)].[All]" dimensionUniqueName="[Controle]" displayFolder="" count="0" memberValueDatatype="20" unbalanced="0" hidden="1"/>
    <cacheHierarchy uniqueName="[Measures].[__XL_Count Desativados]" caption="__XL_Count Desativados" measure="1" displayFolder="" measureGroup="Desativados" count="0" hidden="1"/>
    <cacheHierarchy uniqueName="[Measures].[__XL_Count Controle]" caption="__XL_Count Controle" measure="1" displayFolder="" measureGroup="Controle" count="0" hidden="1"/>
    <cacheHierarchy uniqueName="[Measures].[__XL_Count DistitosAtual]" caption="__XL_Count DistitosAtual" measure="1" displayFolder="" measureGroup="DistitosAtual" count="0" hidden="1"/>
    <cacheHierarchy uniqueName="[Measures].[__No measures defined]" caption="__No measures defined" measure="1" displayFolder="" count="0" hidden="1"/>
    <cacheHierarchy uniqueName="[Measures].[Contagem de Serial Number]" caption="Contagem de Serial Number" measure="1" displayFolder="" measureGroup="Desativado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oma de Previsto]" caption="Soma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ntagem de Status]" caption="Contagem de Status" measure="1" displayFolder="" measureGroup="Contro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agem de STATUS2]" caption="Contagem de STATUS2" measure="1" displayFolder="" measureGroup="Desativa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agem de Serial Number 2]" caption="Contagem de Serial Number 2" measure="1" displayFolder="" measureGroup="Contro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Status 2]" caption="Contagem de Status 2" measure="1" displayFolder="" measureGroup="Desativado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ntagem de STATUS2 2]" caption="Contagem de STATUS2 2" measure="1" displayFolder="" measureGroup="Contro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agem de Executado]" caption="Contagem de Executado" measure="1" displayFolder="" measureGroup="Contro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Previsto]" caption="Contagem de Previsto" measure="1" displayFolder="" measureGroup="Contro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alibrado]" caption="Soma de Calibrado" measure="1" displayFolder="" measureGroup="DistitosAtual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oma de Vencido]" caption="Soma de Vencido" measure="1" displayFolder="" measureGroup="DistitosAtual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4">
    <dimension name="Controle" uniqueName="[Controle]" caption="Controle"/>
    <dimension name="Desativados" uniqueName="[Desativados]" caption="Desativados"/>
    <dimension name="DistitosAtual" uniqueName="[DistitosAtual]" caption="DistitosAtual"/>
    <dimension measure="1" name="Measures" uniqueName="[Measures]" caption="Measures"/>
  </dimensions>
  <measureGroups count="3">
    <measureGroup name="Controle" caption="Controle"/>
    <measureGroup name="Desativados" caption="Desativados"/>
    <measureGroup name="DistitosAtual" caption="DistitosAtual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RNB10 - Vendas 01" refreshedDate="45051.653306481479" createdVersion="8" refreshedVersion="8" minRefreshableVersion="3" recordCount="330" xr:uid="{11BB55EF-E380-41CA-89D2-EE85B617955F}">
  <cacheSource type="worksheet">
    <worksheetSource name="Controle"/>
  </cacheSource>
  <cacheFields count="25">
    <cacheField name="Country" numFmtId="0">
      <sharedItems containsBlank="1"/>
    </cacheField>
    <cacheField name="Owner" numFmtId="0">
      <sharedItems containsBlank="1"/>
    </cacheField>
    <cacheField name="e-mail" numFmtId="0">
      <sharedItems containsBlank="1"/>
    </cacheField>
    <cacheField name="Cel #" numFmtId="0">
      <sharedItems containsBlank="1"/>
    </cacheField>
    <cacheField name="Leader" numFmtId="0">
      <sharedItems containsBlank="1"/>
    </cacheField>
    <cacheField name="email (leader)" numFmtId="0">
      <sharedItems containsBlank="1"/>
    </cacheField>
    <cacheField name="District" numFmtId="0">
      <sharedItems containsBlank="1"/>
    </cacheField>
    <cacheField name="Region/State" numFmtId="0">
      <sharedItems containsBlank="1"/>
    </cacheField>
    <cacheField name="Equipamento" numFmtId="0">
      <sharedItems containsBlank="1" count="15">
        <s v="Reator DQO"/>
        <s v="Fotômetro"/>
        <s v="Condutivímetro"/>
        <s v="pHmetro"/>
        <s v="Turbidímetro"/>
        <s v="Espectrofotômetro"/>
        <s v="Balança Analítica"/>
        <s v="Multiparâmetro "/>
        <s v="Medidor de Íon Seletivo"/>
        <s v="pHmetro de Processo"/>
        <s v="Determinador de Umidade"/>
        <s v="Medidor de OD"/>
        <m u="1"/>
        <s v="Analisador de Umidade" u="1"/>
        <s v="Colorímetro" u="1"/>
      </sharedItems>
    </cacheField>
    <cacheField name="Serial Number" numFmtId="0">
      <sharedItems containsMixedTypes="1" containsNumber="1" containsInteger="1" minValue="83" maxValue="19102890001009"/>
    </cacheField>
    <cacheField name="Brand" numFmtId="0">
      <sharedItems/>
    </cacheField>
    <cacheField name="Model" numFmtId="0">
      <sharedItems containsBlank="1" containsMixedTypes="1" containsNumber="1" containsInteger="1" minValue="912" maxValue="912"/>
    </cacheField>
    <cacheField name="City" numFmtId="0">
      <sharedItems containsBlank="1"/>
    </cacheField>
    <cacheField name="Customer" numFmtId="0">
      <sharedItems containsBlank="1"/>
    </cacheField>
    <cacheField name="Coluna2" numFmtId="164">
      <sharedItems containsNonDate="0" containsDate="1" containsString="0" containsBlank="1" minDate="2019-10-01T00:00:00" maxDate="2022-03-24T00:00:00"/>
    </cacheField>
    <cacheField name="form" numFmtId="164">
      <sharedItems containsNonDate="0" containsDate="1" containsString="0" containsBlank="1" minDate="1899-12-30T00:00:00" maxDate="2022-03-24T00:00:00"/>
    </cacheField>
    <cacheField name="Calibration Date" numFmtId="164">
      <sharedItems containsSemiMixedTypes="0" containsNonDate="0" containsDate="1" containsString="0" minDate="2020-08-13T00:00:00" maxDate="2023-05-06T00:00:00"/>
    </cacheField>
    <cacheField name="Status" numFmtId="0">
      <sharedItems count="3">
        <s v="Calibrado"/>
        <s v="Vencido"/>
        <s v="" u="1"/>
      </sharedItems>
    </cacheField>
    <cacheField name="Certificate" numFmtId="0">
      <sharedItems containsMixedTypes="1" containsNumber="1" containsInteger="1" minValue="12208" maxValue="22392"/>
    </cacheField>
    <cacheField name="Vendor" numFmtId="0">
      <sharedItems/>
    </cacheField>
    <cacheField name="Obs." numFmtId="0">
      <sharedItems containsMixedTypes="1" containsNumber="1" containsInteger="1" minValue="0" maxValue="0"/>
    </cacheField>
    <cacheField name="STATUS2" numFmtId="0">
      <sharedItems/>
    </cacheField>
    <cacheField name="Executado" numFmtId="0">
      <sharedItems containsString="0" containsBlank="1" containsNumber="1" containsInteger="1" minValue="2" maxValue="12"/>
    </cacheField>
    <cacheField name="Previsto" numFmtId="0">
      <sharedItems containsString="0" containsBlank="1" containsNumber="1" containsInteger="1" minValue="1" maxValue="12"/>
    </cacheField>
    <cacheField name="Coluna1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20581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Brasil"/>
    <s v="Luiz Silva"/>
    <s v="luiz.silva@suez.com"/>
    <s v="(82) 98160-7731"/>
    <s v="Edmilson Santos"/>
    <s v="edmilson.santos@suez.com"/>
    <s v="Heavy Industry - Zeus"/>
    <s v="AL"/>
    <x v="0"/>
    <n v="3652"/>
    <s v="POLILAB"/>
    <s v="Reator DQO"/>
    <s v="Maceió-AL"/>
    <s v="no fixed customer (carried by owner)"/>
    <d v="2020-09-04T00:00:00"/>
    <d v="2021-09-08T00:00:00"/>
    <d v="2022-09-26T00:00:00"/>
    <x v="0"/>
    <n v="18228"/>
    <s v="ER ANALITICA"/>
    <n v="0"/>
    <s v="REALIZADO"/>
    <n v="9"/>
    <m/>
    <e v="#N/A"/>
  </r>
  <r>
    <s v="Brasil"/>
    <s v="Luiz Silva"/>
    <s v="luiz.silva@suez.com"/>
    <s v="(82) 98160-7731"/>
    <s v="Edmilson Santos"/>
    <s v="edmilson.santos@suez.com"/>
    <s v="Heavy Industry - Zeus"/>
    <s v="AL"/>
    <x v="1"/>
    <s v="09049B021221"/>
    <s v="Hach"/>
    <s v="DR890"/>
    <s v="Maceió-AL"/>
    <s v="no fixed customer (carried by owner)"/>
    <d v="2020-09-05T00:00:00"/>
    <d v="2021-09-08T00:00:00"/>
    <d v="2022-09-26T00:00:00"/>
    <x v="0"/>
    <n v="18229"/>
    <s v="ER ANALITICA"/>
    <s v="Membrana do teclado deteriorada, recomendamos substituição."/>
    <s v="REALIZADO"/>
    <n v="9"/>
    <m/>
    <e v="#N/A"/>
  </r>
  <r>
    <s v="Brasil"/>
    <s v="Luiz Silva"/>
    <s v="luiz.silva@suez.com"/>
    <s v="(82) 98160-7731"/>
    <s v="Edmilson Santos"/>
    <s v="edmilson.santos@suez.com"/>
    <s v="Heavy Industry - Zeus"/>
    <s v="AL"/>
    <x v="2"/>
    <n v="4210981"/>
    <s v="Myron L. Company"/>
    <s v="4PII"/>
    <s v="Maceió-AL"/>
    <s v="no fixed customer (carried by owner)"/>
    <d v="2020-09-06T00:00:00"/>
    <d v="2021-09-08T00:00:00"/>
    <d v="2022-09-26T00:00:00"/>
    <x v="0"/>
    <n v="18230"/>
    <s v="ER ANALITICA"/>
    <n v="0"/>
    <s v="REALIZADO"/>
    <n v="9"/>
    <n v="5"/>
    <e v="#N/A"/>
  </r>
  <r>
    <s v="Brasil"/>
    <s v="Luiz Silva"/>
    <s v="luiz.silva@suez.com"/>
    <s v="(82) 98160-7731"/>
    <s v="Edmilson Santos"/>
    <s v="edmilson.santos@suez.com"/>
    <s v="Heavy Industry - Zeus"/>
    <s v="AL"/>
    <x v="3"/>
    <n v="49433"/>
    <s v="Digimed"/>
    <s v="DM-22 "/>
    <s v="Maceió-AL"/>
    <s v="no fixed customer (carried by owner)"/>
    <d v="2020-09-07T00:00:00"/>
    <d v="2021-09-08T00:00:00"/>
    <d v="2022-09-26T00:00:00"/>
    <x v="0"/>
    <n v="18231"/>
    <s v="ER ANALITICA"/>
    <n v="0"/>
    <s v="REALIZADO"/>
    <n v="9"/>
    <m/>
    <e v="#N/A"/>
  </r>
  <r>
    <s v="Brasil"/>
    <s v="Luiz Silva"/>
    <s v="luiz.silva@suez.com"/>
    <s v="(82) 98160-7731"/>
    <s v="Edmilson Santos"/>
    <s v="edmilson.santos@suez.com"/>
    <s v="Heavy Industry - Zeus"/>
    <s v="AL"/>
    <x v="4"/>
    <s v="16030C048264"/>
    <s v="Hach"/>
    <s v="2100Q"/>
    <s v="Maceió-AL"/>
    <s v="no fixed customer (carried by owner)"/>
    <d v="2020-09-08T00:00:00"/>
    <d v="2021-12-27T00:00:00"/>
    <d v="2022-09-26T00:00:00"/>
    <x v="0"/>
    <n v="18232"/>
    <s v="ER ANALITICA"/>
    <s v="Identificamos possível derramamento de amostra no interior do instrumento, o mesmo apresenta avarias no conversor analógico/digital, responsável por leituras &lt;10 NTU, necessário envio à ER Analítica para avaliação. Liberado com restrição"/>
    <s v="REALIZADO"/>
    <n v="9"/>
    <n v="4"/>
    <e v="#N/A"/>
  </r>
  <r>
    <s v="Brasil"/>
    <s v="Jackeline Guimarães"/>
    <s v="jackeline.guimaraes@veolia.com"/>
    <s v="(92) 9350-1636"/>
    <s v="Adalberto Diniz"/>
    <s v="adalberto.diniz@suez.com"/>
    <s v="MM S&amp;E Sud&amp;NE"/>
    <s v="AM"/>
    <x v="3"/>
    <n v="17010333"/>
    <s v="Quimis"/>
    <s v="Q400AS"/>
    <s v="Manaus-AM"/>
    <s v="Wartsila"/>
    <m/>
    <m/>
    <d v="2022-11-29T00:00:00"/>
    <x v="0"/>
    <n v="18983"/>
    <s v="ER ANALITICA"/>
    <n v="0"/>
    <s v="REALIZADO"/>
    <n v="11"/>
    <m/>
    <m/>
  </r>
  <r>
    <s v="Brasil"/>
    <s v="Jackeline Guimarães"/>
    <s v="jackeline.guimaraes@veolia.com"/>
    <s v="(92) 9350-1636"/>
    <s v="Adalberto Diniz"/>
    <s v="adalberto.diniz@suez.com"/>
    <s v="MM S&amp;E Sud&amp;NE"/>
    <s v="AM"/>
    <x v="5"/>
    <n v="1264624"/>
    <s v="Hach"/>
    <s v="DR2800"/>
    <s v="Manaus-AM"/>
    <s v="Wartsila"/>
    <d v="2020-09-10T00:00:00"/>
    <d v="2021-09-16T00:00:00"/>
    <d v="2022-11-29T00:00:00"/>
    <x v="0"/>
    <n v="18990"/>
    <s v="ER ANALITICA"/>
    <s v="Display apresenta vida útil extremamente avançada, compatimento da cubeta danificado, filtro óptico azul (quadrado) oxidado e bateria de lítio resposável pelo armazenamento de dados sem carga."/>
    <s v="REALIZADO"/>
    <n v="11"/>
    <n v="8"/>
    <e v="#N/A"/>
  </r>
  <r>
    <s v="Brasil"/>
    <s v="Jackeline Guimarães"/>
    <s v="jackeline.guimaraes@veolia.com"/>
    <s v="(92) 9350-1637"/>
    <s v="Adalberto Diniz"/>
    <s v="adalberto.diniz@suez.com"/>
    <s v="MM S&amp;E Sud&amp;NE"/>
    <s v="AM"/>
    <x v="3"/>
    <n v="2996109"/>
    <s v="Oakton"/>
    <s v="PH5+"/>
    <s v="Manaus-AM"/>
    <s v="Wartsila"/>
    <m/>
    <d v="2021-09-16T00:00:00"/>
    <d v="2022-11-29T00:00:00"/>
    <x v="0"/>
    <n v="18984"/>
    <s v="ER ANALITICA"/>
    <s v="Eletrodo avariado."/>
    <s v="REALIZADO"/>
    <n v="11"/>
    <n v="8"/>
    <e v="#N/A"/>
  </r>
  <r>
    <s v="Brasil"/>
    <s v="Jackeline Guimarães"/>
    <s v="jackeline.guimaraes@veolia.com"/>
    <s v="(92) 9350-1636"/>
    <s v="Adalberto Diniz"/>
    <s v="adalberto.diniz@suez.com"/>
    <s v="MM S&amp;E Sud&amp;NE"/>
    <s v="AM"/>
    <x v="2"/>
    <n v="17011017"/>
    <s v="Quimis"/>
    <s v="Q405M2"/>
    <s v="Manaus-AM"/>
    <s v="Wartsila"/>
    <m/>
    <m/>
    <d v="2022-11-29T00:00:00"/>
    <x v="0"/>
    <n v="18991"/>
    <s v="ER ANALITICA"/>
    <n v="0"/>
    <s v="REALIZADO"/>
    <n v="11"/>
    <n v="8"/>
    <s v="ADICIONADO"/>
  </r>
  <r>
    <s v="Brasil"/>
    <s v="Jackeline Guimarães"/>
    <s v="jackeline.guimaraes@veolia.com"/>
    <s v="(92) 9350-1636"/>
    <s v="Adalberto Diniz"/>
    <s v="adalberto.diniz@suez.com"/>
    <s v="MM S&amp;E Sud&amp;NE"/>
    <s v="AM"/>
    <x v="2"/>
    <s v="Não Especificado (condutivimetro)"/>
    <s v="Akso"/>
    <s v="EC Basic"/>
    <s v="Manaus-AM"/>
    <s v="Wartsila"/>
    <m/>
    <d v="1899-12-30T00:00:00"/>
    <d v="2022-11-29T00:00:00"/>
    <x v="0"/>
    <n v="18985"/>
    <s v="ER ANALITICA"/>
    <n v="0"/>
    <s v="REALIZADO"/>
    <n v="11"/>
    <m/>
    <s v="ADICIONADO"/>
  </r>
  <r>
    <s v="Brasil"/>
    <s v="Jackeline Guimarães"/>
    <s v="jackeline.guimaraes@veolia.com"/>
    <s v="(92) 9350-1637"/>
    <s v="Adalberto Diniz"/>
    <s v="adalberto.diniz@suez.com"/>
    <s v="MM S&amp;E Sud&amp;NE"/>
    <s v="AM"/>
    <x v="3"/>
    <s v="Não Especificado (pHmetro)"/>
    <s v="Akso"/>
    <s v="pH Basic"/>
    <s v="Manaus-AM"/>
    <s v="Wartsila"/>
    <m/>
    <d v="1899-12-30T00:00:00"/>
    <d v="2022-11-29T00:00:00"/>
    <x v="0"/>
    <n v="18989"/>
    <s v="ER ANALITICA"/>
    <n v="0"/>
    <s v="REALIZADO"/>
    <n v="11"/>
    <m/>
    <s v="ADICIONADO"/>
  </r>
  <r>
    <s v="Brasil"/>
    <s v="Itana Sousa"/>
    <s v="itana.souza@suez.com"/>
    <s v="(71) 99714-5911"/>
    <s v="Marcelo Soto"/>
    <s v="marcelo.soto@suez.com"/>
    <s v="Heavy Industry - Zeus"/>
    <s v="BA"/>
    <x v="6"/>
    <n v="3449346278"/>
    <s v="Mettler Toledo"/>
    <s v="MS204S"/>
    <s v="Camaçari-BA"/>
    <s v="Braskem Q1 Bahia ( Unib)"/>
    <d v="2020-08-26T00:00:00"/>
    <d v="2021-09-20T00:00:00"/>
    <d v="2022-09-29T00:00:00"/>
    <x v="0"/>
    <n v="18246"/>
    <s v="ER ANALITICA"/>
    <n v="0"/>
    <s v="REALIZADO"/>
    <n v="9"/>
    <n v="6"/>
    <e v="#N/A"/>
  </r>
  <r>
    <s v="Brasil"/>
    <s v="Itana Sousa"/>
    <s v="itana.souza@suez.com"/>
    <s v="(71) 99714-5911"/>
    <s v="Marcelo Soto"/>
    <s v="marcelo.soto@suez.com"/>
    <s v="Heavy Industry - Zeus"/>
    <s v="BA"/>
    <x v="2"/>
    <n v="4223997"/>
    <s v="Myron L. Company"/>
    <s v="4PII"/>
    <s v="Camaçari-BA"/>
    <s v="Braskem Q1 Bahia ( Unib)"/>
    <d v="2020-08-26T00:00:00"/>
    <d v="2021-09-20T00:00:00"/>
    <d v="2022-09-29T00:00:00"/>
    <x v="0"/>
    <n v="18247"/>
    <s v="ER ANALITICA"/>
    <s v="Display do instrumento apresenta falhas devido vida útil avançada."/>
    <s v="REALIZADO"/>
    <n v="9"/>
    <n v="6"/>
    <e v="#N/A"/>
  </r>
  <r>
    <s v="Brasil"/>
    <s v="Itana Sousa"/>
    <s v="itana.souza@suez.com"/>
    <s v="(71) 99714-5911"/>
    <s v="Marcelo Soto"/>
    <s v="marcelo.soto@suez.com"/>
    <s v="Heavy Industry - Zeus"/>
    <s v="BA"/>
    <x v="2"/>
    <s v="B21662"/>
    <s v="Thermo Scientific"/>
    <s v="Orion 3 Star"/>
    <s v="Camaçari-BA"/>
    <s v="Braskem Q1 Bahia ( Unib)"/>
    <d v="2020-08-26T00:00:00"/>
    <d v="2021-09-20T00:00:00"/>
    <d v="2022-09-29T00:00:00"/>
    <x v="0"/>
    <n v="18248"/>
    <s v="ER ANALITICA"/>
    <n v="0"/>
    <s v="REALIZADO"/>
    <n v="9"/>
    <n v="6"/>
    <e v="#N/A"/>
  </r>
  <r>
    <s v="Brasil"/>
    <s v="Itana Sousa"/>
    <s v="itana.souza@suez.com"/>
    <s v="(71) 99714-5911"/>
    <s v="Marcelo Soto"/>
    <s v="marcelo.soto@suez.com"/>
    <s v="Heavy Industry - Zeus"/>
    <s v="BA"/>
    <x v="3"/>
    <n v="51302520"/>
    <s v="Mettler Toledo"/>
    <s v="Sension 2 GO"/>
    <s v="Camaçari-BA"/>
    <s v="Braskem Q1 Bahia ( Unib)"/>
    <d v="2020-08-26T00:00:00"/>
    <d v="2021-09-20T00:00:00"/>
    <d v="2022-09-29T00:00:00"/>
    <x v="0"/>
    <n v="18249"/>
    <s v="ER ANALITICA"/>
    <s v="Contatos de pilhas do instrumento estão oxidados."/>
    <s v="REALIZADO"/>
    <n v="9"/>
    <n v="6"/>
    <s v="ADICIONADO"/>
  </r>
  <r>
    <s v="Brasil"/>
    <s v="Itana Sousa"/>
    <s v="itana.souza@suez.com"/>
    <s v="(71) 99714-5911"/>
    <s v="Marcelo Soto"/>
    <s v="marcelo.soto@suez.com"/>
    <s v="Heavy Industry - Zeus"/>
    <s v="BA"/>
    <x v="3"/>
    <s v="B06517"/>
    <s v="Thermo Scientific"/>
    <s v="Orion 4 Star"/>
    <s v="Camaçari-BA"/>
    <s v="Braskem Q1 Bahia ( Unib)"/>
    <d v="2020-08-26T00:00:00"/>
    <d v="2021-09-20T00:00:00"/>
    <d v="2022-09-29T00:00:00"/>
    <x v="0"/>
    <n v="18250"/>
    <s v="ER ANALITICA"/>
    <s v="Eletrodo apresenta vida útil avançada (Slope 91%)."/>
    <s v="REALIZADO"/>
    <n v="9"/>
    <n v="6"/>
    <e v="#N/A"/>
  </r>
  <r>
    <s v="Brasil"/>
    <s v="Itana Sousa"/>
    <s v="itana.souza@suez.com"/>
    <s v="(71) 99714-5911"/>
    <s v="Marcelo Soto"/>
    <s v="marcelo.soto@suez.com"/>
    <s v="Heavy Industry - Zeus"/>
    <s v="BA"/>
    <x v="4"/>
    <s v="11080C011203"/>
    <s v="Hach"/>
    <s v="2100Q"/>
    <s v="Camaçari-BA"/>
    <s v="Braskem Q1 Bahia ( Unib)"/>
    <d v="2021-09-20T00:00:00"/>
    <d v="2021-09-20T00:00:00"/>
    <d v="2022-09-29T00:00:00"/>
    <x v="0"/>
    <n v="18251"/>
    <s v="ER ANALITICA"/>
    <s v="Carcaça superior avariada em todas teclas."/>
    <s v="REALIZADO"/>
    <n v="9"/>
    <n v="5"/>
    <e v="#N/A"/>
  </r>
  <r>
    <s v="Brasil"/>
    <s v="Itana Sousa"/>
    <s v="itana.souza@suez.com"/>
    <s v="(71) 99714-5911"/>
    <s v="Marcelo Soto"/>
    <s v="marcelo.soto@suez.com"/>
    <s v="Heavy Industry - Zeus"/>
    <s v="BA"/>
    <x v="5"/>
    <n v="1591465"/>
    <s v="Hach"/>
    <s v=" DR3900"/>
    <s v="Camaçari-BA"/>
    <s v="Braskem Q1 Bahia ( Unib)"/>
    <m/>
    <d v="2021-09-20T00:00:00"/>
    <d v="2021-09-20T00:00:00"/>
    <x v="1"/>
    <n v="13836"/>
    <s v="ER ANALITICA"/>
    <s v=" Equipamento demora para inicializar."/>
    <s v="CONSERTO INTERNO"/>
    <n v="9"/>
    <n v="5"/>
    <e v="#N/A"/>
  </r>
  <r>
    <s v="Brasil"/>
    <s v="Itana Sousa"/>
    <s v="itana.souza@suez.com"/>
    <s v="(71) 99714-5911"/>
    <s v="Marcelo Soto"/>
    <s v="marcelo.soto@suez.com"/>
    <s v="Heavy Industry - Zeus"/>
    <s v="BA"/>
    <x v="3"/>
    <n v="2062403"/>
    <s v="GE"/>
    <s v=" L6606"/>
    <s v="Camaçari-BA"/>
    <s v="Braskem Q1 Bahia ( Unib)"/>
    <m/>
    <d v="2021-09-20T00:00:00"/>
    <d v="2022-09-29T00:00:00"/>
    <x v="0"/>
    <n v="18253"/>
    <s v="ER ANALITICA"/>
    <n v="0"/>
    <s v="REALIZADO"/>
    <n v="9"/>
    <n v="5"/>
    <e v="#N/A"/>
  </r>
  <r>
    <s v="Brasil"/>
    <s v="Tatiana Almeida"/>
    <s v="tatiana.almeida@suez.com"/>
    <s v="(71) 9714-5909"/>
    <s v="Marcelo Soto"/>
    <s v="marcelo.soto@suez.com"/>
    <s v="Heavy Industry - Zeus"/>
    <s v="BA"/>
    <x v="6"/>
    <s v="B147469098"/>
    <s v="Mettler Toledo"/>
    <s v="MS204"/>
    <s v="Camaçari-BA"/>
    <s v="Unigel EDN"/>
    <d v="2020-08-25T00:00:00"/>
    <d v="2021-09-20T00:00:00"/>
    <d v="2022-09-28T00:00:00"/>
    <x v="0"/>
    <n v="18234"/>
    <s v="ER ANALITICA"/>
    <n v="0"/>
    <s v="REALIZADO"/>
    <n v="9"/>
    <n v="5"/>
    <e v="#N/A"/>
  </r>
  <r>
    <s v="Brasil"/>
    <s v="Tatiana Almeida"/>
    <s v="tatiana.almeida@suez.com"/>
    <s v="(71) 9714-5909"/>
    <s v="Marcelo Soto"/>
    <s v="marcelo.soto@suez.com"/>
    <s v="Heavy Industry - Zeus"/>
    <s v="BA"/>
    <x v="3"/>
    <n v="49483"/>
    <s v="Digimed"/>
    <s v="DM-22 "/>
    <s v="Camaçari-BA"/>
    <s v="Unigel EDN"/>
    <d v="2020-08-25T00:00:00"/>
    <d v="2021-09-20T00:00:00"/>
    <d v="2022-09-28T00:00:00"/>
    <x v="0"/>
    <n v="18235"/>
    <s v="ER ANALITICA"/>
    <n v="0"/>
    <s v="REALIZADO"/>
    <n v="9"/>
    <n v="5"/>
    <e v="#N/A"/>
  </r>
  <r>
    <s v="Brasil"/>
    <s v="Tatiana Almeida"/>
    <s v="tatiana.almeida@suez.com"/>
    <s v="(71) 9714-5909"/>
    <s v="Marcelo Soto"/>
    <s v="marcelo.soto@suez.com"/>
    <s v="Heavy Industry - Zeus"/>
    <s v="BA"/>
    <x v="0"/>
    <s v="10110C0840"/>
    <s v="Hach"/>
    <s v="DRB200"/>
    <s v="Camaçari-BA"/>
    <s v="Unigel EDN"/>
    <d v="2020-08-25T00:00:00"/>
    <d v="2021-09-20T00:00:00"/>
    <d v="2022-09-28T00:00:00"/>
    <x v="0"/>
    <n v="18236"/>
    <s v="ER ANALITICA"/>
    <s v="Manta térmica central do instrumento encontra-se avariada."/>
    <s v="REALIZADO"/>
    <n v="9"/>
    <n v="5"/>
    <e v="#N/A"/>
  </r>
  <r>
    <s v="Brasil"/>
    <s v="Tatiana Almeida"/>
    <s v="tatiana.almeida@suez.com"/>
    <s v="(71) 9714-5909"/>
    <s v="Marcelo Soto"/>
    <s v="marcelo.soto@suez.com"/>
    <s v="Heavy Industry - Zeus"/>
    <s v="BA"/>
    <x v="4"/>
    <s v="11110C014243"/>
    <s v="Hach"/>
    <s v="2100Q"/>
    <s v="Camaçari-BA"/>
    <s v="Unigel EDN"/>
    <d v="2020-08-25T00:00:00"/>
    <d v="2021-09-20T00:00:00"/>
    <d v="2022-09-28T00:00:00"/>
    <x v="0"/>
    <n v="18237"/>
    <s v="ER ANALITICA"/>
    <s v="Carcaça superior avariada."/>
    <s v="REALIZADO"/>
    <n v="9"/>
    <n v="2"/>
    <e v="#N/A"/>
  </r>
  <r>
    <s v="Brasil"/>
    <s v="Tatiana Almeida"/>
    <s v="tatiana.almeida@suez.com"/>
    <s v="(71) 9714-5909"/>
    <s v="Marcelo Soto"/>
    <s v="marcelo.soto@suez.com"/>
    <s v="Heavy Industry - Zeus"/>
    <s v="BA"/>
    <x v="5"/>
    <n v="1426206"/>
    <s v="Hach"/>
    <s v="DR2800"/>
    <s v="Camaçari-BA"/>
    <s v="Unigel EDN"/>
    <d v="2020-08-25T00:00:00"/>
    <d v="2021-09-20T00:00:00"/>
    <d v="2022-08-02T00:00:00"/>
    <x v="0"/>
    <n v="16642"/>
    <s v="ER ANALITICA"/>
    <n v="0"/>
    <s v="REALIZADO"/>
    <n v="8"/>
    <n v="9"/>
    <e v="#N/A"/>
  </r>
  <r>
    <s v="Brasil"/>
    <s v="Tatiana Almeida"/>
    <s v="tatiana.almeida@suez.com"/>
    <s v="(71) 9714-5909"/>
    <s v="Marcelo Soto"/>
    <s v="marcelo.soto@suez.com"/>
    <s v="Heavy Industry - Zeus"/>
    <s v="BA"/>
    <x v="2"/>
    <n v="327525"/>
    <s v="Thermo Scientific"/>
    <s v="Orion 3 Star"/>
    <s v="Camaçari-BA"/>
    <s v="Unigel EDN"/>
    <d v="2020-08-26T00:00:00"/>
    <d v="2021-09-20T00:00:00"/>
    <d v="2022-09-28T00:00:00"/>
    <x v="0"/>
    <n v="18238"/>
    <s v="ER ANALITICA"/>
    <n v="0"/>
    <s v="REALIZADO"/>
    <n v="9"/>
    <n v="4"/>
    <e v="#N/A"/>
  </r>
  <r>
    <s v="Brasil"/>
    <s v="Tatiana Almeida"/>
    <s v="tatiana.almeida@suez.com"/>
    <s v="(71) 9714-5909"/>
    <s v="Marcelo Soto"/>
    <s v="marcelo.soto@suez.com"/>
    <s v="Heavy Industry - Zeus"/>
    <s v="BA"/>
    <x v="3"/>
    <n v="893769"/>
    <s v="GE"/>
    <s v="L6606"/>
    <s v="Camaçari-BA"/>
    <s v="Unigel EDN"/>
    <d v="2020-08-26T00:00:00"/>
    <d v="2021-09-20T00:00:00"/>
    <d v="2022-09-28T00:00:00"/>
    <x v="0"/>
    <n v="18239"/>
    <s v="ER ANALITICA"/>
    <s v="Eletrôdo apresenta lentidão nas leituras."/>
    <s v="REALIZADO"/>
    <n v="9"/>
    <n v="7"/>
    <s v="ADICIONADO"/>
  </r>
  <r>
    <s v="Brasil"/>
    <s v="Tatiana Almeida"/>
    <s v="tatiana.almeida@suez.com"/>
    <s v="(71) 9714-5909"/>
    <s v="Marcelo Soto"/>
    <s v="marcelo.soto@suez.com"/>
    <s v="Heavy Industry - Zeus"/>
    <s v="BA"/>
    <x v="3"/>
    <n v="1308011"/>
    <s v="Digimed"/>
    <s v="pH31"/>
    <s v="Camaçari-BA"/>
    <s v="Unigel EDN"/>
    <d v="2020-08-26T00:00:00"/>
    <d v="2021-09-20T00:00:00"/>
    <d v="2022-09-28T00:00:00"/>
    <x v="0"/>
    <n v="18240"/>
    <s v="ER ANALITICA"/>
    <n v="0"/>
    <s v="REALIZADO"/>
    <n v="9"/>
    <n v="1"/>
    <e v="#N/A"/>
  </r>
  <r>
    <s v="Brasil"/>
    <s v="Tatiana Almeida"/>
    <s v="tatiana.almeida@suez.com"/>
    <s v="(71) 9714-5909"/>
    <s v="Marcelo Soto"/>
    <s v="marcelo.soto@suez.com"/>
    <s v="Heavy Industry - Zeus"/>
    <s v="BA"/>
    <x v="1"/>
    <s v="121290C93261"/>
    <s v="Hach"/>
    <s v="DR890"/>
    <s v="Camaçari-BA"/>
    <s v="Unigel EDN"/>
    <m/>
    <d v="2021-09-20T00:00:00"/>
    <d v="2022-09-28T00:00:00"/>
    <x v="0"/>
    <n v="18241"/>
    <s v="ER ANALITICA"/>
    <n v="0"/>
    <s v="REALIZADO"/>
    <n v="9"/>
    <n v="1"/>
    <s v="ADICIONADO"/>
  </r>
  <r>
    <s v="Brasil"/>
    <s v="Tatiana Almeida"/>
    <s v="tatiana.almeida@suez.com"/>
    <s v="(71) 9714-5909"/>
    <s v="Marcelo Soto"/>
    <s v="marcelo.soto@suez.com"/>
    <s v="Heavy Industry - Zeus"/>
    <s v="BA"/>
    <x v="4"/>
    <s v="16020C047582"/>
    <s v="Hach"/>
    <s v="2100Q"/>
    <s v="Camaçari-BA"/>
    <s v="Unigel EDN"/>
    <m/>
    <d v="2021-09-20T00:00:00"/>
    <d v="2022-09-28T00:00:00"/>
    <x v="0"/>
    <n v="18243"/>
    <s v="ER ANALITICA"/>
    <n v="0"/>
    <s v="REALIZADO"/>
    <n v="9"/>
    <n v="1"/>
    <e v="#N/A"/>
  </r>
  <r>
    <s v="Brasil"/>
    <s v="Tatiana Almeida"/>
    <s v="tatiana.almeida@suez.com"/>
    <s v="(71) 9714-5909"/>
    <s v="Marcelo Soto"/>
    <s v="marcelo.soto@suez.com"/>
    <s v="Heavy Industry - Zeus"/>
    <s v="BA"/>
    <x v="2"/>
    <n v="49441"/>
    <s v="Digimed"/>
    <s v="DM-32"/>
    <s v="Camaçari-BA"/>
    <s v="Unigel EDN"/>
    <m/>
    <d v="2021-09-20T00:00:00"/>
    <d v="2022-09-28T00:00:00"/>
    <x v="0"/>
    <n v="18244"/>
    <s v="ER ANALITICA"/>
    <n v="0"/>
    <s v="REALIZADO"/>
    <n v="9"/>
    <n v="7"/>
    <s v="ADICIONADO"/>
  </r>
  <r>
    <s v="Brasil"/>
    <s v="Tatiana Almeida"/>
    <s v="tatiana.almeida@suez.com"/>
    <s v="(71) 9714-5909"/>
    <s v="Marcelo Soto"/>
    <s v="marcelo.soto@suez.com"/>
    <s v="Heavy Industry - Zeus"/>
    <s v="BA"/>
    <x v="1"/>
    <s v="12039BC22006"/>
    <s v="Hach"/>
    <s v="DR890"/>
    <s v="Camaçari-BA"/>
    <s v="Unigel EDN"/>
    <m/>
    <d v="2021-09-20T00:00:00"/>
    <d v="2022-09-28T00:00:00"/>
    <x v="0"/>
    <n v="18242"/>
    <s v="ER ANALITICA"/>
    <n v="0"/>
    <s v="REALIZADO"/>
    <n v="9"/>
    <n v="7"/>
    <e v="#N/A"/>
  </r>
  <r>
    <s v="Brasil"/>
    <s v="Anderson Brandão de Souza"/>
    <s v="anderson.souza@suez.com"/>
    <s v="(73) 99198-0508"/>
    <s v="Antonio Santos"/>
    <s v="an.santos@suez.com"/>
    <s v="MM S&amp;E Sud&amp;NE"/>
    <s v="BA"/>
    <x v="1"/>
    <s v="09069BC21306"/>
    <s v="Hach"/>
    <s v="DR890"/>
    <s v="Ilheus -BA"/>
    <s v="Barry Callebaut"/>
    <d v="2020-12-29T00:00:00"/>
    <d v="2021-09-23T00:00:00"/>
    <d v="2022-09-27T00:00:00"/>
    <x v="0"/>
    <n v="18220"/>
    <s v="ER ANALITICA"/>
    <n v="0"/>
    <s v="REALIZADO"/>
    <n v="9"/>
    <n v="7"/>
    <e v="#N/A"/>
  </r>
  <r>
    <s v="Brasil"/>
    <s v="Anderson Brandão de Souza"/>
    <s v="anderson.souza@suez.com"/>
    <s v="(73) 99198-0508"/>
    <s v="Antonio Santos"/>
    <s v="an.santos@suez.com"/>
    <s v="MM S&amp;E Sud&amp;NE"/>
    <s v="BA"/>
    <x v="2"/>
    <n v="4212228"/>
    <s v="Myron L. Company"/>
    <s v="4PII"/>
    <s v="Ilheus -BA"/>
    <s v="Barry Callebaut"/>
    <d v="2020-12-29T00:00:00"/>
    <d v="2021-09-23T00:00:00"/>
    <d v="2022-09-28T00:00:00"/>
    <x v="0"/>
    <n v="18221"/>
    <s v="ER ANALITICA"/>
    <n v="0"/>
    <s v="REALIZADO"/>
    <n v="9"/>
    <n v="7"/>
    <e v="#N/A"/>
  </r>
  <r>
    <s v="Brasil"/>
    <s v="Hugo Cavalcante"/>
    <s v="hugo.cavalcante@suez.com"/>
    <s v="(85) 99991-8828"/>
    <s v="Osvaldo Melo (Dib)"/>
    <s v="osvaldo.melo@suez.com"/>
    <s v="MM S&amp;E Sud&amp;NE"/>
    <s v="CE"/>
    <x v="1"/>
    <n v="140690002033"/>
    <s v="Hach"/>
    <s v="DR890"/>
    <s v="Fortaleza-CE"/>
    <s v="TBM"/>
    <d v="2020-08-06T00:00:00"/>
    <d v="2021-08-17T00:00:00"/>
    <d v="2022-08-10T00:00:00"/>
    <x v="0"/>
    <n v="17575"/>
    <s v="ER ANALITICA"/>
    <n v="0"/>
    <s v="REALIZADO"/>
    <n v="8"/>
    <n v="11"/>
    <e v="#N/A"/>
  </r>
  <r>
    <s v="Brasil"/>
    <s v="Hugo Cavalcante"/>
    <s v="hugo.cavalcante@suez.com"/>
    <s v="(85) 99991-8828"/>
    <s v="Osvaldo Melo (Dib)"/>
    <s v="osvaldo.melo@suez.com"/>
    <s v="MM S&amp;E Sud&amp;NE"/>
    <s v="CE"/>
    <x v="3"/>
    <n v="68352"/>
    <s v="Digimed"/>
    <s v="DM-22 "/>
    <s v="Fortaleza-CE"/>
    <s v="TBM"/>
    <d v="2020-08-06T00:00:00"/>
    <d v="2021-08-17T00:00:00"/>
    <d v="2022-08-10T00:00:00"/>
    <x v="0"/>
    <n v="17576"/>
    <s v="ER ANALITICA"/>
    <n v="0"/>
    <s v="REALIZADO"/>
    <n v="8"/>
    <n v="11"/>
    <e v="#N/A"/>
  </r>
  <r>
    <s v="Brasil"/>
    <s v="Glaydiane Melo "/>
    <s v="glaydiane.melo@suez.com"/>
    <s v="(15) 99731-4948"/>
    <s v="Marcelo Soto"/>
    <s v="marcelo.soto@suez.com"/>
    <s v="Heavy Industry - Zeus"/>
    <s v="CE"/>
    <x v="2"/>
    <n v="59331"/>
    <s v="Digimed"/>
    <s v="DM-32"/>
    <s v="Maracanaú-CE "/>
    <s v="GERDAU"/>
    <d v="2020-10-01T00:00:00"/>
    <d v="2021-08-18T00:00:00"/>
    <d v="2022-08-10T00:00:00"/>
    <x v="0"/>
    <n v="17571"/>
    <s v="ER ANALITICA"/>
    <s v="Sonda de condutívidade apresenta vida útil avançada."/>
    <s v="REALIZADO"/>
    <n v="8"/>
    <n v="5"/>
    <e v="#N/A"/>
  </r>
  <r>
    <s v="Brasil"/>
    <s v="Glaydiane Melo "/>
    <s v="glaydiane.melo@suez.com"/>
    <s v="(15) 99731-4948"/>
    <s v="Marcelo Soto"/>
    <s v="marcelo.soto@suez.com"/>
    <s v="Heavy Industry - Zeus"/>
    <s v="CE"/>
    <x v="3"/>
    <n v="59343"/>
    <s v="Digimed"/>
    <s v="DM-22 "/>
    <s v="Maracanaú-CE "/>
    <s v="GERDAU"/>
    <d v="2020-10-01T00:00:00"/>
    <d v="2021-08-18T00:00:00"/>
    <d v="2022-08-10T00:00:00"/>
    <x v="0"/>
    <n v="17572"/>
    <s v="ER ANALITICA"/>
    <n v="0"/>
    <s v="REALIZADO"/>
    <n v="8"/>
    <n v="5"/>
    <e v="#N/A"/>
  </r>
  <r>
    <s v="Brasil"/>
    <s v="Glaydiane Melo "/>
    <s v="glaydiane.melo@suez.com"/>
    <s v="(15) 99731-4948"/>
    <s v="Marcelo Soto"/>
    <s v="marcelo.soto@suez.com"/>
    <s v="Heavy Industry - Zeus"/>
    <s v="CE"/>
    <x v="1"/>
    <n v="212256601040"/>
    <s v="Hach"/>
    <s v="DR900 "/>
    <s v="Maracanaú-CE "/>
    <s v="GERDAU"/>
    <d v="2021-08-01T00:00:00"/>
    <d v="2021-08-01T00:00:00"/>
    <d v="2022-08-10T00:00:00"/>
    <x v="0"/>
    <n v="17573"/>
    <s v="ER ANALITICA"/>
    <n v="0"/>
    <s v="REALIZADO"/>
    <n v="8"/>
    <n v="5"/>
    <e v="#N/A"/>
  </r>
  <r>
    <s v="Brasil"/>
    <s v="Aliny Nunes "/>
    <s v="aliny.nunes@suez.com"/>
    <s v="(11) 95569-1312"/>
    <s v="Marcelo Soto"/>
    <s v="marcelo.soto@suez.com"/>
    <s v="Heavy Industry - Zeus"/>
    <s v="CE"/>
    <x v="6"/>
    <n v="20090148"/>
    <s v="Quimis"/>
    <s v="M214AI"/>
    <s v="Pecém-CE"/>
    <s v="CSP"/>
    <d v="2020-10-01T00:00:00"/>
    <d v="2020-10-01T00:00:00"/>
    <d v="2022-08-11T00:00:00"/>
    <x v="0"/>
    <n v="17566"/>
    <s v="ER ANALITICA"/>
    <n v="0"/>
    <s v="REALIZADO"/>
    <n v="8"/>
    <n v="6"/>
    <e v="#N/A"/>
  </r>
  <r>
    <s v="Brasil"/>
    <s v="Ana Lidia Tomaz"/>
    <s v="ana-lidia.tomaz@suez.com"/>
    <s v="(85) 99678-1001"/>
    <s v="Marcelo Soto"/>
    <s v="marcelo.soto@suez.com"/>
    <s v="Heavy Industry - Zeus"/>
    <s v="CE"/>
    <x v="5"/>
    <n v="1788818"/>
    <s v="Hach"/>
    <s v=" DR3900"/>
    <s v="Pecém-CE"/>
    <s v="CSP"/>
    <d v="2020-10-01T00:00:00"/>
    <d v="2021-08-18T00:00:00"/>
    <d v="2023-03-31T00:00:00"/>
    <x v="0"/>
    <n v="18215"/>
    <s v="ER ANALITICA"/>
    <n v="0"/>
    <s v="REALIZADO"/>
    <n v="3"/>
    <n v="6"/>
    <e v="#N/A"/>
  </r>
  <r>
    <s v="Brasil"/>
    <s v="Aliny Nunes "/>
    <s v="aliny.nunes@suez.com"/>
    <s v="(11) 95569-1312"/>
    <s v="Marcelo Soto"/>
    <s v="marcelo.soto@suez.com"/>
    <s v="Heavy Industry - Zeus"/>
    <s v="CE"/>
    <x v="3"/>
    <n v="72555"/>
    <s v="Digimed"/>
    <s v="DM-22 "/>
    <s v="Pecém-CE"/>
    <s v="CSP"/>
    <d v="2021-08-01T00:00:00"/>
    <d v="2021-08-01T00:00:00"/>
    <d v="2022-08-11T00:00:00"/>
    <x v="0"/>
    <n v="17568"/>
    <s v="ER ANALITICA"/>
    <n v="0"/>
    <s v="REALIZADO"/>
    <n v="8"/>
    <n v="5"/>
    <e v="#N/A"/>
  </r>
  <r>
    <s v="Brasil"/>
    <s v="Aliny Nunes "/>
    <s v="aliny.nunes@suez.com"/>
    <s v="(11) 95569-1312"/>
    <s v="Marcelo Soto"/>
    <s v="marcelo.soto@suez.com"/>
    <s v="Heavy Industry - Zeus"/>
    <s v="CE"/>
    <x v="2"/>
    <n v="72561"/>
    <s v="Digimed"/>
    <s v="DM-32"/>
    <s v="Pecém-CE"/>
    <s v="CSP"/>
    <d v="2021-11-13T00:00:00"/>
    <d v="2021-11-13T00:00:00"/>
    <d v="2022-08-11T00:00:00"/>
    <x v="0"/>
    <n v="17569"/>
    <s v="ER ANALITICA"/>
    <n v="0"/>
    <s v="REALIZADO"/>
    <n v="8"/>
    <n v="6"/>
    <e v="#N/A"/>
  </r>
  <r>
    <s v="Brasil"/>
    <s v="Aliny Nunes "/>
    <s v="aliny.nunes@suez.com"/>
    <s v="(11) 95569-1312"/>
    <s v="Marcelo Soto"/>
    <s v="marcelo.soto@suez.com"/>
    <s v="Heavy Industry - Zeus"/>
    <s v="CE"/>
    <x v="0"/>
    <s v="20030C0092"/>
    <s v="Hach"/>
    <s v="DRB200"/>
    <s v="Pecém-CE"/>
    <s v="CSP"/>
    <d v="2021-11-01T00:00:00"/>
    <d v="2021-11-01T00:00:00"/>
    <d v="2022-08-11T00:00:00"/>
    <x v="0"/>
    <n v="17570"/>
    <s v="ER ANALITICA"/>
    <n v="0"/>
    <s v="REALIZADO"/>
    <n v="8"/>
    <n v="6"/>
    <s v="ADICIONADO"/>
  </r>
  <r>
    <s v="Brasil"/>
    <s v="Glaydiane Melo "/>
    <s v="glaydiane.melo@suez.com"/>
    <s v="(15) 99731-4948"/>
    <s v="Marcelo Soto"/>
    <s v="marcelo.soto@suez.com"/>
    <s v="Heavy Industry - Zeus"/>
    <s v="CE"/>
    <x v="4"/>
    <n v="59792"/>
    <s v="Digimed"/>
    <s v="DM-TU"/>
    <s v="Pecém-CE"/>
    <s v="CSP"/>
    <d v="2020-10-01T00:00:00"/>
    <d v="2021-08-18T00:00:00"/>
    <d v="2022-08-11T00:00:00"/>
    <x v="0"/>
    <n v="17564"/>
    <s v="ER ANALITICA"/>
    <s v="Máscara do teclado avariada"/>
    <s v="REALIZADO"/>
    <n v="8"/>
    <n v="6"/>
    <e v="#N/A"/>
  </r>
  <r>
    <s v="Brasil"/>
    <s v="Glaydiane Melo "/>
    <s v="glaydiane.melo@suez.com"/>
    <s v="(15) 99731-4948"/>
    <s v="Marcelo Soto"/>
    <s v="marcelo.soto@suez.com"/>
    <s v="Heavy Industry - Zeus"/>
    <s v="CE"/>
    <x v="4"/>
    <s v="21080D000413"/>
    <s v="Hach"/>
    <s v="2100Qis "/>
    <s v="Pecém-CE"/>
    <s v="CSP"/>
    <d v="2021-11-01T00:00:00"/>
    <d v="2021-11-01T00:00:00"/>
    <d v="2022-08-11T00:00:00"/>
    <x v="0"/>
    <n v="17565"/>
    <s v="ER ANALITICA"/>
    <n v="0"/>
    <s v="REALIZADO"/>
    <n v="8"/>
    <n v="8"/>
    <e v="#N/A"/>
  </r>
  <r>
    <s v="Brasil"/>
    <s v="Glaydiane Melo "/>
    <s v="glaydiane.melo@suez.com"/>
    <s v="(15) 99731-4948"/>
    <s v="Marcelo Soto"/>
    <s v="marcelo.soto@suez.com"/>
    <s v="Heavy Industry - Zeus"/>
    <s v="CE"/>
    <x v="5"/>
    <n v="150060001017"/>
    <s v="Hach"/>
    <s v="DR1900"/>
    <s v="Quixeré-CE"/>
    <s v="Apodi Quixeré"/>
    <d v="2020-10-01T00:00:00"/>
    <d v="2021-08-18T00:00:00"/>
    <d v="2022-08-10T00:00:00"/>
    <x v="0"/>
    <n v="17574"/>
    <s v="ER ANALITICA"/>
    <n v="0"/>
    <s v="REALIZADO"/>
    <n v="8"/>
    <n v="8"/>
    <e v="#N/A"/>
  </r>
  <r>
    <s v="Brasil"/>
    <s v="Ozeas Boone Rufino"/>
    <s v="ozeas.rufino@suez.com"/>
    <s v="(13) 98138-9202"/>
    <s v="Rodrigo Silva"/>
    <s v="rodrigo.silva@suez.com"/>
    <s v="Heavy Industry - Zeus"/>
    <s v="ES"/>
    <x v="2"/>
    <n v="12199"/>
    <s v="Thermo Scientific"/>
    <s v="Orion 3 Star"/>
    <s v="Serra-ES"/>
    <s v="Arcelor Mittal"/>
    <d v="2021-07-29T00:00:00"/>
    <d v="2021-07-29T00:00:00"/>
    <d v="2022-09-13T00:00:00"/>
    <x v="0"/>
    <n v="18066"/>
    <s v="ER ANALITICA"/>
    <n v="0"/>
    <s v="REALIZADO"/>
    <n v="9"/>
    <n v="7"/>
    <e v="#N/A"/>
  </r>
  <r>
    <s v="Brasil"/>
    <s v="Ozeas Boone Rufino"/>
    <s v="ozeas.rufino@suez.com"/>
    <s v="(13) 98138-9202"/>
    <s v="Rodrigo Silva"/>
    <s v="rodrigo.silva@suez.com"/>
    <s v="Heavy Industry - Zeus"/>
    <s v="ES"/>
    <x v="5"/>
    <n v="1199043"/>
    <s v="Hach"/>
    <s v="DR2800"/>
    <s v="Serra-ES"/>
    <s v="Arcelor Mittal"/>
    <d v="2020-07-01T00:00:00"/>
    <d v="2021-07-29T00:00:00"/>
    <d v="2022-09-13T00:00:00"/>
    <x v="0"/>
    <n v="18003"/>
    <s v="ER ANALITICA"/>
    <s v=" Compartimento de cubetas danificado, filtro óptico laranja (redondo) deteriorado e backlight queimado."/>
    <s v="REALIZADO"/>
    <n v="9"/>
    <n v="7"/>
    <e v="#N/A"/>
  </r>
  <r>
    <s v="Brasil"/>
    <s v="Ozeas Boone Rufino"/>
    <s v="ozeas.rufino@suez.com"/>
    <s v="(13) 98138-9202"/>
    <s v="Rodrigo Silva"/>
    <s v="rodrigo.silva@suez.com"/>
    <s v="Heavy Industry - Zeus"/>
    <s v="ES"/>
    <x v="7"/>
    <n v="6247839"/>
    <s v="Myron L. Company"/>
    <s v="6PFC"/>
    <s v="Serra-ES"/>
    <s v="Arcelor Mittal"/>
    <d v="2021-07-29T00:00:00"/>
    <d v="2021-07-29T00:00:00"/>
    <d v="2022-09-13T00:00:00"/>
    <x v="0"/>
    <n v="18005"/>
    <s v="ER ANALITICA"/>
    <n v="0"/>
    <s v="REALIZADO"/>
    <n v="9"/>
    <n v="7"/>
    <e v="#N/A"/>
  </r>
  <r>
    <s v="Brasil"/>
    <s v="Ozeas Boone Rufino"/>
    <s v="ozeas.rufino@suez.com"/>
    <s v="(13) 98138-9202"/>
    <s v="Rodrigo Silva"/>
    <s v="rodrigo.silva@suez.com"/>
    <s v="Heavy Industry - Zeus"/>
    <s v="ES"/>
    <x v="7"/>
    <n v="6261856"/>
    <s v="Myron L. Company"/>
    <s v="6PFC"/>
    <s v="Serra-ES"/>
    <s v="Arcelor Mittal"/>
    <d v="2020-07-01T00:00:00"/>
    <d v="2021-07-29T00:00:00"/>
    <d v="2022-09-13T00:00:00"/>
    <x v="0"/>
    <n v="18004"/>
    <s v="ER ANALITICA"/>
    <s v="Bateria com baixa carga, recomendamos troca."/>
    <s v="REALIZADO"/>
    <n v="9"/>
    <n v="6"/>
    <e v="#N/A"/>
  </r>
  <r>
    <s v="Brasil"/>
    <s v="Ozeas Boone Rufino"/>
    <s v="ozeas.rufino@suez.com"/>
    <s v="(13) 98138-9202"/>
    <s v="Rodrigo Silva"/>
    <s v="rodrigo.silva@suez.com"/>
    <s v="Heavy Industry - Zeus"/>
    <s v="ES"/>
    <x v="3"/>
    <n v="48493"/>
    <s v="Digimed"/>
    <s v="DM-22 "/>
    <s v="Serra-ES"/>
    <s v="Arcelor Mittal"/>
    <d v="2021-07-29T00:00:00"/>
    <d v="2021-07-29T00:00:00"/>
    <d v="2022-09-13T00:00:00"/>
    <x v="0"/>
    <n v="18006"/>
    <s v="ER ANALITICA"/>
    <s v=" Botão 'entra' com desgaste e mau funcionamento, bem como adesivo do teclado avariado."/>
    <s v="REALIZADO"/>
    <n v="9"/>
    <n v="6"/>
    <e v="#N/A"/>
  </r>
  <r>
    <s v="Brasil"/>
    <s v="Ozeas Boone Rufino"/>
    <s v="ozeas.rufino@suez.com"/>
    <s v="(13) 98138-9202"/>
    <s v="Rodrigo Silva"/>
    <s v="rodrigo.silva@suez.com"/>
    <s v="Heavy Industry - Zeus"/>
    <s v="ES"/>
    <x v="4"/>
    <n v="1521"/>
    <s v="Policontrol"/>
    <s v="AP2000"/>
    <s v="Serra-ES"/>
    <s v="Arcelor Mittal"/>
    <d v="2020-07-01T00:00:00"/>
    <d v="2021-07-29T00:00:00"/>
    <d v="2022-09-13T00:00:00"/>
    <x v="0"/>
    <n v="18007"/>
    <s v="ER ANALITICA"/>
    <s v=" Instrumento sem a tampa do compartimento de leitura. "/>
    <s v="REALIZADO"/>
    <n v="9"/>
    <n v="4"/>
    <e v="#N/A"/>
  </r>
  <r>
    <s v="Brasil"/>
    <s v="Ozeas Boone Rufino"/>
    <s v="ozeas.rufino@suez.com"/>
    <s v="(13) 98138-9202"/>
    <s v="Rodrigo Silva"/>
    <s v="rodrigo.silva@suez.com"/>
    <s v="Heavy Industry - Zeus"/>
    <s v="ES"/>
    <x v="4"/>
    <n v="68553"/>
    <s v="Digimed"/>
    <s v="DM-TU"/>
    <s v="Serra-ES"/>
    <s v="Arcelor Mittal"/>
    <d v="2021-07-29T00:00:00"/>
    <d v="2021-07-29T00:00:00"/>
    <d v="2022-09-13T00:00:00"/>
    <x v="0"/>
    <n v="18008"/>
    <s v="ER ANALITICA"/>
    <n v="0"/>
    <s v="REALIZADO"/>
    <n v="9"/>
    <n v="4"/>
    <e v="#N/A"/>
  </r>
  <r>
    <s v="Brasil"/>
    <s v="Ozeas Boone Rufino"/>
    <s v="ozeas.rufino@suez.com"/>
    <s v="(13) 98138-9202"/>
    <s v="Rodrigo Silva"/>
    <s v="rodrigo.silva@suez.com"/>
    <s v="Heavy Industry - Zeus"/>
    <s v="ES"/>
    <x v="6"/>
    <s v="D452201361"/>
    <s v="Shimadzu"/>
    <s v="AY220"/>
    <s v="Serra-ES"/>
    <s v="Arcelor Mittal"/>
    <d v="2020-10-14T00:00:00"/>
    <d v="2021-07-29T00:00:00"/>
    <d v="2022-09-13T00:00:00"/>
    <x v="0"/>
    <n v="18009"/>
    <s v="ER ANALITICA"/>
    <s v="Balança com sensor de nível danificado, necessário envio à ER Analítica para avaliação."/>
    <s v="REALIZADO"/>
    <n v="9"/>
    <n v="4"/>
    <e v="#N/A"/>
  </r>
  <r>
    <s v="Brasil"/>
    <s v="Ozeas Boone Rufino"/>
    <s v="ozeas.rufino@suez.com"/>
    <s v="(13) 98138-9202"/>
    <s v="Rodrigo Silva"/>
    <s v="rodrigo.silva@suez.com"/>
    <s v="Heavy Industry - Zeus"/>
    <s v="ES"/>
    <x v="8"/>
    <n v="464"/>
    <s v="Analyser"/>
    <s v="Flúor MA150 "/>
    <s v="Serra-ES"/>
    <s v="Arcelor Mittal"/>
    <m/>
    <d v="1899-12-30T00:00:00"/>
    <d v="2022-09-13T00:00:00"/>
    <x v="0"/>
    <n v="18002"/>
    <s v="ER ANALITICA"/>
    <s v="Sonda com slope abaixo do indicado pelo fabricante."/>
    <s v="REALIZADO"/>
    <n v="9"/>
    <m/>
    <e v="#N/A"/>
  </r>
  <r>
    <s v="Brasil"/>
    <s v="Gerson Miranda  (AcM Carlos Santos)"/>
    <s v="gerson.miranda@veolia.com"/>
    <s v="(31) 99744-8598"/>
    <s v="Carlos Santos"/>
    <s v="carlos.santos@veolia.com"/>
    <s v="MM S&amp;E Sud&amp;NE"/>
    <s v="MG"/>
    <x v="1"/>
    <s v="060390C58361"/>
    <s v="Hach"/>
    <s v="DR890"/>
    <s v="Belo Horizonte-MG"/>
    <s v="no fixed customer (carried by owner)"/>
    <d v="2021-03-09T00:00:00"/>
    <d v="2021-03-09T00:00:00"/>
    <d v="2023-03-28T00:00:00"/>
    <x v="0"/>
    <n v="21035"/>
    <s v="ER ANALITICA"/>
    <s v="Recomendado a troca dos filtros ópticos de 420 e 520nm na próxima manutenção."/>
    <s v="REALIZADO"/>
    <n v="3"/>
    <n v="7"/>
    <e v="#N/A"/>
  </r>
  <r>
    <s v="Brasil"/>
    <s v="Gerson Miranda  (AcM Carlos Santos)"/>
    <s v="gerson.miranda@veolia.com"/>
    <s v="(31) 99744-8598"/>
    <s v="Carlos Santos"/>
    <s v="carlos.santos@veolia.com"/>
    <s v="MM S&amp;E Sud&amp;NE"/>
    <s v="MG"/>
    <x v="1"/>
    <n v="2102266601021"/>
    <s v="Hach"/>
    <s v="DR900 "/>
    <s v="Belo Horizonte-MG"/>
    <s v="no fixed customer (carried by owner)"/>
    <d v="2021-04-20T00:00:00"/>
    <d v="2021-04-20T00:00:00"/>
    <d v="2023-03-28T00:00:00"/>
    <x v="0"/>
    <n v="21036"/>
    <s v="ER ANALITICA"/>
    <n v="0"/>
    <s v="REALIZADO"/>
    <n v="3"/>
    <n v="7"/>
    <e v="#N/A"/>
  </r>
  <r>
    <s v="Brasil"/>
    <s v="Gerson Miranda  (AcM Carlos Santos)"/>
    <s v="gerson.miranda@veolia.com"/>
    <s v="(31) 99744-8598"/>
    <s v="Carlos Santos"/>
    <s v="carlos.santos@veolia.com"/>
    <s v="MM S&amp;E Sud&amp;NE"/>
    <s v="MG"/>
    <x v="7"/>
    <n v="6273835"/>
    <s v="Myron L. Company"/>
    <s v="6PFC"/>
    <s v="Belo Horizonte-MG"/>
    <s v="no fixed customer (carried by owner)"/>
    <d v="2022-03-03T00:00:00"/>
    <d v="2022-03-03T00:00:00"/>
    <d v="2023-03-28T00:00:00"/>
    <x v="0"/>
    <n v="21038"/>
    <s v="ER ANALITICA"/>
    <n v="0"/>
    <s v="REALIZADO"/>
    <n v="3"/>
    <n v="7"/>
    <s v="ADICIONADO"/>
  </r>
  <r>
    <s v="Brasil"/>
    <s v="Ygor Marinho"/>
    <s v="ygor.marinho@suez.com"/>
    <s v="(37) 9964-6048"/>
    <s v="Rodrigo Silva"/>
    <s v="rodrigo.silva@suez.com"/>
    <s v="Heavy Industry - Zeus"/>
    <s v="MG"/>
    <x v="4"/>
    <s v="14090C035115"/>
    <s v="Hach"/>
    <s v="2100Q"/>
    <s v="Divinópolis-MG "/>
    <s v="GERDAU"/>
    <d v="2020-07-21T00:00:00"/>
    <d v="2021-08-25T00:00:00"/>
    <d v="2022-09-13T00:00:00"/>
    <x v="0"/>
    <n v="18010"/>
    <s v="ER ANALITICA"/>
    <n v="0"/>
    <s v="REALIZADO"/>
    <n v="9"/>
    <n v="7"/>
    <e v="#N/A"/>
  </r>
  <r>
    <s v="Brasil"/>
    <s v="Ygor Marinho"/>
    <s v="ygor.marinho@suez.com"/>
    <s v="(37) 9964-6048"/>
    <s v="Rodrigo Silva"/>
    <s v="rodrigo.silva@suez.com"/>
    <s v="Heavy Industry - Zeus"/>
    <s v="MG"/>
    <x v="1"/>
    <n v="133510002005"/>
    <s v="Hach"/>
    <s v="DR900 "/>
    <s v="Divinópolis-MG "/>
    <s v="GERDAU"/>
    <d v="2020-07-23T00:00:00"/>
    <d v="2021-08-25T00:00:00"/>
    <d v="2022-09-13T00:00:00"/>
    <x v="0"/>
    <n v="18011"/>
    <s v="ER ANALITICA"/>
    <n v="0"/>
    <s v="REALIZADO"/>
    <n v="9"/>
    <n v="9"/>
    <e v="#N/A"/>
  </r>
  <r>
    <s v="Brasil"/>
    <s v="Ygor Marinho"/>
    <s v="ygor.marinho@suez.com"/>
    <s v="(37) 9964-6048"/>
    <s v="Rodrigo Silva"/>
    <s v="rodrigo.silva@suez.com"/>
    <s v="Heavy Industry - Zeus"/>
    <s v="MG"/>
    <x v="7"/>
    <n v="6266879"/>
    <s v="Myron L. Company"/>
    <s v="Ultrameter II 6P"/>
    <s v="Divinópolis-MG "/>
    <s v="GERDAU"/>
    <m/>
    <d v="2021-08-25T00:00:00"/>
    <d v="2022-09-13T00:00:00"/>
    <x v="0"/>
    <n v="18012"/>
    <s v="ER ANALITICA"/>
    <n v="0"/>
    <s v="REALIZADO"/>
    <n v="9"/>
    <n v="5"/>
    <e v="#N/A"/>
  </r>
  <r>
    <s v="Brasil"/>
    <s v="Ygor Marinho"/>
    <s v="ygor.marinho@suez.com"/>
    <s v="(37) 9964-6048"/>
    <s v="Rodrigo Silva"/>
    <s v="rodrigo.silva@suez.com"/>
    <s v="Heavy Industry - Zeus"/>
    <s v="MG"/>
    <x v="7"/>
    <s v="M607036"/>
    <s v="Hach"/>
    <s v="MP-6"/>
    <s v="Divinópolis-MG "/>
    <s v="GERDAU"/>
    <m/>
    <d v="2021-08-25T00:00:00"/>
    <d v="2022-09-13T00:00:00"/>
    <x v="0"/>
    <n v="18014"/>
    <s v="ER ANALITICA"/>
    <s v="Eletrodo do instrumento apresenta vida útil avançada"/>
    <s v="REALIZADO"/>
    <n v="9"/>
    <n v="4"/>
    <s v="ADICIONADO"/>
  </r>
  <r>
    <s v="Brasil"/>
    <s v="Gabriel Lourenço"/>
    <s v="gabriel.lourenco@suez.com"/>
    <s v="(31) 99838-4748"/>
    <s v="Rodrigo Silva"/>
    <s v="rodrigo.silva@suez.com"/>
    <s v="Heavy Industry - Zeus"/>
    <s v="MG"/>
    <x v="2"/>
    <n v="4212782"/>
    <s v="Myron L. Company"/>
    <s v="4PII"/>
    <s v="Divinópolis-MG "/>
    <s v="GERDAU"/>
    <d v="2020-07-22T00:00:00"/>
    <d v="2021-09-30T00:00:00"/>
    <d v="2022-09-13T00:00:00"/>
    <x v="0"/>
    <n v="18035"/>
    <s v="ER ANALITICA"/>
    <n v="0"/>
    <s v="REALIZADO"/>
    <n v="9"/>
    <n v="12"/>
    <e v="#N/A"/>
  </r>
  <r>
    <s v="Brasil"/>
    <s v="José Nascimento"/>
    <s v="jose.nascimento@suez.com"/>
    <s v="(31) 99217-1073"/>
    <s v="Rodrigo Silva"/>
    <s v="rodrigo.silva@suez.com"/>
    <s v="Heavy Industry - Zeus"/>
    <s v="MG"/>
    <x v="4"/>
    <n v="2736"/>
    <s v="Policontrol"/>
    <s v="AP2000"/>
    <s v="Divinópolis-MG "/>
    <s v="GERDAU"/>
    <d v="2021-09-30T00:00:00"/>
    <d v="2021-09-30T00:00:00"/>
    <d v="2022-09-13T00:00:00"/>
    <x v="0"/>
    <n v="18015"/>
    <s v="ER ANALITICA"/>
    <n v="0"/>
    <s v="REALIZADO"/>
    <n v="9"/>
    <n v="8"/>
    <e v="#N/A"/>
  </r>
  <r>
    <s v="Brasil"/>
    <s v="José Nascimento"/>
    <s v="jose.nascimento@suez.com"/>
    <s v="(31) 99217-1073"/>
    <s v="Rodrigo Silva"/>
    <s v="rodrigo.silva@suez.com"/>
    <s v="Heavy Industry - Zeus"/>
    <s v="MG"/>
    <x v="2"/>
    <n v="4226993"/>
    <s v="Myron L. Company"/>
    <s v=" 4PII"/>
    <s v="Divinópolis-MG "/>
    <s v="GERDAU"/>
    <d v="2021-09-30T00:00:00"/>
    <d v="2021-09-30T00:00:00"/>
    <d v="2022-09-13T00:00:00"/>
    <x v="0"/>
    <n v="18016"/>
    <s v="ER ANALITICA"/>
    <n v="0"/>
    <s v="REALIZADO"/>
    <n v="9"/>
    <n v="8"/>
    <e v="#N/A"/>
  </r>
  <r>
    <s v="Brasil"/>
    <s v="Ygor Marinho"/>
    <s v="ygor.marinho@suez.com"/>
    <s v="(37) 9964-6048"/>
    <s v="Rodrigo Silva"/>
    <s v="rodrigo.silva@suez.com"/>
    <s v="Heavy Industry - Zeus"/>
    <s v="MG"/>
    <x v="7"/>
    <n v="6247841"/>
    <s v="Myron L Company"/>
    <s v="6PFC"/>
    <s v="Divinópolis-MG "/>
    <s v="GERDAU"/>
    <d v="2020-07-23T00:00:00"/>
    <d v="2020-07-23T00:00:00"/>
    <d v="2022-09-23T00:00:00"/>
    <x v="0"/>
    <n v="18214"/>
    <s v="ER ANALITICA"/>
    <n v="0"/>
    <s v="REALIZADO"/>
    <n v="9"/>
    <m/>
    <e v="#N/A"/>
  </r>
  <r>
    <s v="Brasil"/>
    <s v="Thiago Henrique Miné de Morais "/>
    <s v="thiago.morais@veolia.com "/>
    <s v="(31) 99680-1591"/>
    <s v="Carlos Santos"/>
    <s v="carlos.santos@veolia.com"/>
    <s v="MM S&amp;E Sud&amp;NE"/>
    <s v="MG"/>
    <x v="2"/>
    <n v="17121575001003"/>
    <s v="Analyser"/>
    <s v="650MA"/>
    <s v="Juatuba -MG"/>
    <s v="Ambev"/>
    <d v="2021-03-04T00:00:00"/>
    <d v="2021-03-04T00:00:00"/>
    <d v="2023-03-28T00:00:00"/>
    <x v="0"/>
    <n v="21039"/>
    <s v="ER ANALITICA"/>
    <n v="0"/>
    <s v="REALIZADO"/>
    <n v="3"/>
    <n v="4"/>
    <e v="#N/A"/>
  </r>
  <r>
    <s v="Brasil"/>
    <s v="Thiago Henrique Miné de Morais "/>
    <s v="thiago.morais@veolia.com "/>
    <s v="(31) 99680-1591"/>
    <s v="Carlos Santos"/>
    <s v="carlos.santos@veolia.com"/>
    <s v="MM S&amp;E Sud&amp;NE"/>
    <s v="MG"/>
    <x v="3"/>
    <s v="9216/19"/>
    <s v="Analyser"/>
    <s v="350M"/>
    <s v="Juatuba -MG"/>
    <s v="Ambev"/>
    <d v="2021-03-04T00:00:00"/>
    <d v="2021-03-04T00:00:00"/>
    <d v="2023-03-28T00:00:00"/>
    <x v="0"/>
    <n v="21040"/>
    <s v="ER ANALITICA"/>
    <s v="Eletrodo de pH apresenta vida útil extremamente avançada."/>
    <s v="REALIZADO"/>
    <n v="3"/>
    <n v="7"/>
    <e v="#N/A"/>
  </r>
  <r>
    <s v="Brasil"/>
    <s v="Thiago Henrique Miné de Morais "/>
    <s v="thiago.morais@veolia.com "/>
    <s v="(31) 99680-1591"/>
    <s v="Carlos Santos"/>
    <s v="carlos.santos@veolia.com"/>
    <s v="MM S&amp;E Sud&amp;NE"/>
    <s v="MG"/>
    <x v="1"/>
    <n v="142870001022"/>
    <s v="Hach"/>
    <s v="DR900 "/>
    <s v="Juatuba -MG"/>
    <s v="Ambev"/>
    <d v="2021-03-09T00:00:00"/>
    <d v="2021-03-09T00:00:00"/>
    <d v="2023-03-28T00:00:00"/>
    <x v="0"/>
    <n v="21037"/>
    <s v="ER ANALITICA"/>
    <n v="0"/>
    <s v="REALIZADO"/>
    <n v="3"/>
    <n v="7"/>
    <e v="#N/A"/>
  </r>
  <r>
    <s v="Brasil"/>
    <s v="Jackson Augusto Gomes"/>
    <s v="jackson.gomes@suez.com"/>
    <s v="(32) 99132-8924"/>
    <s v="Rodrigo Silva"/>
    <s v="rodrigo.silva@suez.com"/>
    <s v="Heavy Industry - Zeus"/>
    <s v="MG"/>
    <x v="1"/>
    <s v="11059BC21741"/>
    <s v="Hach"/>
    <s v="DR890"/>
    <s v="Juiz de Fora-MG"/>
    <s v="Mercedez Bens"/>
    <d v="2020-07-22T00:00:00"/>
    <d v="2021-08-24T00:00:00"/>
    <d v="2022-09-15T00:00:00"/>
    <x v="0"/>
    <n v="18036"/>
    <s v="ER ANALITICA"/>
    <n v="0"/>
    <s v="REALIZADO"/>
    <n v="9"/>
    <n v="7"/>
    <e v="#N/A"/>
  </r>
  <r>
    <s v="Brasil"/>
    <s v="Jackson Augusto Gomes"/>
    <s v="jackson.gomes@suez.com"/>
    <s v="(32) 99132-8924"/>
    <s v="Rodrigo Silva"/>
    <s v="rodrigo.silva@suez.com"/>
    <s v="Heavy Industry - Zeus"/>
    <s v="MG"/>
    <x v="2"/>
    <n v="4222111"/>
    <s v="Myron L. Company"/>
    <s v="4PII"/>
    <s v="Juiz de Fora-MG"/>
    <s v="Mercedez Bens"/>
    <d v="2020-07-22T00:00:00"/>
    <d v="2021-08-24T00:00:00"/>
    <d v="2022-09-15T00:00:00"/>
    <x v="0"/>
    <n v="18039"/>
    <s v="ER ANALITICA"/>
    <n v="0"/>
    <s v="REALIZADO"/>
    <n v="9"/>
    <n v="5"/>
    <e v="#N/A"/>
  </r>
  <r>
    <s v="Brasil"/>
    <s v="Jackson Augusto Gomes"/>
    <s v="jackson.gomes@suez.com"/>
    <s v="(32) 99132-8924"/>
    <s v="Rodrigo Silva"/>
    <s v="rodrigo.silva@suez.com"/>
    <s v="Heavy Industry - Zeus"/>
    <s v="MG"/>
    <x v="4"/>
    <n v="1646"/>
    <s v="Policontrol"/>
    <s v="AP2000"/>
    <s v="Juiz de Fora-MG"/>
    <s v="Mercedez Bens"/>
    <d v="2020-07-22T00:00:00"/>
    <d v="2021-08-24T00:00:00"/>
    <d v="2022-09-15T00:00:00"/>
    <x v="0"/>
    <n v="18038"/>
    <s v="ER ANALITICA"/>
    <n v="0"/>
    <s v="REALIZADO"/>
    <n v="9"/>
    <n v="5"/>
    <e v="#N/A"/>
  </r>
  <r>
    <s v="Brasil"/>
    <s v="Jobson Rodrigo Larrubia Da Silva"/>
    <s v="jobson-rodrigo.silva@suez.com"/>
    <s v="(21) 98110-2537"/>
    <s v="Rodrigo Silva"/>
    <s v="rodrigo.silva@suez.com"/>
    <s v="Heavy Industry - Zeus"/>
    <s v="MG"/>
    <x v="3"/>
    <n v="341053"/>
    <s v="Hach"/>
    <s v="PH31"/>
    <s v="Juiz de Fora-MG"/>
    <s v="Mercedes Benz"/>
    <d v="2021-02-02T00:00:00"/>
    <d v="2021-08-24T00:00:00"/>
    <d v="2022-09-15T00:00:00"/>
    <x v="0"/>
    <n v="18174"/>
    <s v="ER ANALITICA"/>
    <n v="0"/>
    <s v="REALIZADO"/>
    <n v="9"/>
    <n v="8"/>
    <e v="#N/A"/>
  </r>
  <r>
    <s v="Brasil"/>
    <s v="William Leite Romano"/>
    <s v="william.leiteromano@suez.com"/>
    <s v="(37) 9965-3947"/>
    <s v="William Leite Romano"/>
    <s v="william.leiteromano@suez.com"/>
    <s v="Heavy Industry - Zeus"/>
    <s v="MG"/>
    <x v="1"/>
    <s v="11039BC21695"/>
    <s v="Hach"/>
    <s v="DR890"/>
    <s v="Juiz de Fora-MG"/>
    <s v="Mercedez Bens"/>
    <d v="2020-07-21T00:00:00"/>
    <d v="2021-08-24T00:00:00"/>
    <d v="2022-09-15T00:00:00"/>
    <x v="0"/>
    <n v="18037"/>
    <s v="ER ANALITICA"/>
    <n v="0"/>
    <s v="REALIZADO"/>
    <n v="9"/>
    <n v="8"/>
    <e v="#N/A"/>
  </r>
  <r>
    <s v="Brasil"/>
    <s v="William Leite Romano"/>
    <s v="william.leiteromano@suez.com"/>
    <s v="(37) 9965-3947"/>
    <s v="William Leite Romano"/>
    <s v="william.leiteromano@suez.com"/>
    <s v="Heavy Industry - Zeus"/>
    <s v="MG"/>
    <x v="2"/>
    <n v="8677501"/>
    <s v="Hanna"/>
    <s v="HANNA"/>
    <s v="Juiz de Fora-MG"/>
    <s v="Mercedez Bens"/>
    <d v="2020-07-21T00:00:00"/>
    <d v="2021-08-24T00:00:00"/>
    <d v="2022-09-15T00:00:00"/>
    <x v="0"/>
    <n v="18172"/>
    <s v="ER ANALITICA"/>
    <n v="0"/>
    <s v="REALIZADO"/>
    <n v="9"/>
    <n v="8"/>
    <e v="#N/A"/>
  </r>
  <r>
    <s v="Brasil"/>
    <s v="William Leite Romano"/>
    <s v="william.leiteromano@suez.com"/>
    <s v="(37) 9965-3947"/>
    <s v="William Leite Romano"/>
    <s v="william.leiteromano@suez.com"/>
    <s v="Heavy Industry - Zeus"/>
    <s v="MG"/>
    <x v="3"/>
    <n v="63259"/>
    <s v="Digimed"/>
    <s v="DM-2P"/>
    <s v="Juiz de Fora-MG"/>
    <s v="Mercedez Bens"/>
    <d v="2021-08-24T00:00:00"/>
    <d v="2021-08-24T00:00:00"/>
    <d v="2022-09-15T00:00:00"/>
    <x v="0"/>
    <n v="18173"/>
    <s v="ER ANALITICA"/>
    <n v="0"/>
    <s v="REALIZADO"/>
    <n v="9"/>
    <n v="8"/>
    <e v="#N/A"/>
  </r>
  <r>
    <s v="Brasil"/>
    <s v="Matheus Henrique Veloso Ferreira"/>
    <s v="matheus.ferreira@suez.com"/>
    <s v="(38) 99722-7683"/>
    <s v="Carlos Santos"/>
    <s v="carlos.santos@suez.com"/>
    <s v="MM S&amp;E Sud&amp;NE"/>
    <s v="MG"/>
    <x v="1"/>
    <n v="182180001049"/>
    <s v="Hach"/>
    <s v="DR900 "/>
    <s v="Montes Claros-MG"/>
    <s v="Coteminas S.A."/>
    <d v="2020-12-08T00:00:00"/>
    <d v="2020-12-08T00:00:00"/>
    <d v="2023-03-17T00:00:00"/>
    <x v="0"/>
    <n v="20951"/>
    <s v="ER ANALITICA"/>
    <n v="0"/>
    <s v="REALIZADO"/>
    <n v="3"/>
    <n v="8"/>
    <e v="#N/A"/>
  </r>
  <r>
    <s v="Brasil"/>
    <s v="Matheus Henrique Veloso Ferreira"/>
    <s v="matheus.ferreira@suez.com"/>
    <s v="(38) 99722-7683"/>
    <s v="Carlos Santos"/>
    <s v="carlos.santos@suez.com"/>
    <s v="MM S&amp;E Sud&amp;NE"/>
    <s v="MG"/>
    <x v="7"/>
    <n v="6271336"/>
    <s v="Myron L. Company"/>
    <s v="6PFC"/>
    <s v="Montes Claros-MG"/>
    <s v="Coteminas S.A."/>
    <d v="2021-03-04T00:00:00"/>
    <d v="2021-03-04T00:00:00"/>
    <d v="2023-03-16T00:00:00"/>
    <x v="0"/>
    <n v="20952"/>
    <s v="ER ANALITICA"/>
    <n v="0"/>
    <s v="REALIZADO"/>
    <n v="3"/>
    <n v="8"/>
    <e v="#N/A"/>
  </r>
  <r>
    <s v="Brasil"/>
    <s v="Gabriel Lourenço"/>
    <s v="gabriel.lourenco@suez.com"/>
    <s v="(31) 99838-4748"/>
    <s v="Rodrigo Silva"/>
    <s v="rodrigo.silva@suez.com"/>
    <s v="Heavy Industry - Zeus"/>
    <s v="MG"/>
    <x v="4"/>
    <s v="17040C057193"/>
    <s v="Hach"/>
    <s v="2100Q"/>
    <s v="Ouro Branco-MG"/>
    <s v="GERDAU"/>
    <d v="2019-10-01T00:00:00"/>
    <d v="2019-10-01T00:00:00"/>
    <d v="2022-08-23T00:00:00"/>
    <x v="0"/>
    <n v="14571"/>
    <s v="ER ANALITICA"/>
    <n v="0"/>
    <s v="REALIZADO"/>
    <n v="8"/>
    <n v="4"/>
    <e v="#N/A"/>
  </r>
  <r>
    <s v="Brasil"/>
    <s v="Gabriel Lourenço"/>
    <s v="gabriel.lourenco@suez.com"/>
    <s v="(31) 99838-4748"/>
    <s v="Rodrigo Silva"/>
    <s v="rodrigo.silva@suez.com"/>
    <s v="Heavy Industry - Zeus"/>
    <s v="MG"/>
    <x v="2"/>
    <n v="63442"/>
    <s v="Digimed"/>
    <s v="DM-3P"/>
    <s v="Ouro Branco-MG"/>
    <s v="GERDAU"/>
    <d v="2020-07-22T00:00:00"/>
    <d v="2021-09-30T00:00:00"/>
    <d v="2022-09-21T00:00:00"/>
    <x v="0"/>
    <n v="18067"/>
    <s v="ER ANALITICA"/>
    <n v="0"/>
    <s v="REALIZADO"/>
    <n v="9"/>
    <n v="7"/>
    <e v="#N/A"/>
  </r>
  <r>
    <s v="Brasil"/>
    <s v="Gabriel Lourenço"/>
    <s v="gabriel.lourenco@suez.com"/>
    <s v="(31) 99838-4748"/>
    <s v="Rodrigo Silva"/>
    <s v="rodrigo.silva@suez.com"/>
    <s v="Heavy Industry - Zeus"/>
    <s v="MG"/>
    <x v="3"/>
    <n v="688630"/>
    <s v="GE"/>
    <s v="L6606"/>
    <s v="Ouro Branco-MG"/>
    <s v="GERDAU"/>
    <d v="2020-07-22T00:00:00"/>
    <d v="2020-07-22T00:00:00"/>
    <d v="2022-05-30T00:00:00"/>
    <x v="0"/>
    <n v="14573"/>
    <s v="ER ANALITICA"/>
    <n v="0"/>
    <s v="REALIZADO"/>
    <n v="5"/>
    <n v="4"/>
    <e v="#N/A"/>
  </r>
  <r>
    <s v="Brasil"/>
    <s v="Gabriel Lourenço"/>
    <s v="gabriel.lourenco@suez.com"/>
    <s v="(31) 99838-4748"/>
    <s v="Rodrigo Silva"/>
    <s v="rodrigo.silva@suez.com"/>
    <s v="Heavy Industry - Zeus"/>
    <s v="MG"/>
    <x v="6"/>
    <n v="83"/>
    <s v="Bioprecisa"/>
    <s v="FA-2104N"/>
    <s v="Ouro Branco-MG"/>
    <s v="GERDAU"/>
    <d v="2020-07-23T00:00:00"/>
    <d v="2021-10-28T00:00:00"/>
    <d v="2022-09-21T00:00:00"/>
    <x v="0"/>
    <n v="18070"/>
    <s v="ER ANALITICA"/>
    <n v="0"/>
    <s v="REALIZADO"/>
    <n v="9"/>
    <n v="10"/>
    <e v="#N/A"/>
  </r>
  <r>
    <s v="Brasil"/>
    <s v="Gabriel Lourenço"/>
    <s v="gabriel.lourenco@suez.com"/>
    <s v="(31) 99838-4748"/>
    <s v="Rodrigo Silva"/>
    <s v="rodrigo.silva@suez.com"/>
    <s v="Heavy Industry - Zeus"/>
    <s v="MG"/>
    <x v="4"/>
    <s v="13090C028101"/>
    <s v="Hach"/>
    <s v="2100Q"/>
    <s v="Ouro Branco-MG"/>
    <s v="GERDAU"/>
    <d v="2020-07-23T00:00:00"/>
    <d v="2021-10-28T00:00:00"/>
    <d v="2022-09-21T00:00:00"/>
    <x v="0"/>
    <n v="18071"/>
    <s v="ER ANALITICA"/>
    <n v="0"/>
    <s v="REALIZADO"/>
    <n v="9"/>
    <n v="4"/>
    <e v="#N/A"/>
  </r>
  <r>
    <s v="Brasil"/>
    <s v="Gabriel Lourenço"/>
    <s v="gabriel.lourenco@suez.com"/>
    <s v="(31) 99838-4748"/>
    <s v="Rodrigo Silva"/>
    <s v="rodrigo.silva@suez.com"/>
    <s v="Heavy Industry - Zeus"/>
    <s v="MG"/>
    <x v="9"/>
    <n v="2017108474"/>
    <s v="Prominent"/>
    <s v="DCCA"/>
    <s v="Ouro Branco-MG"/>
    <s v="GERDAU"/>
    <d v="2021-10-28T00:00:00"/>
    <d v="2021-10-28T00:00:00"/>
    <d v="2022-09-21T00:00:00"/>
    <x v="0"/>
    <n v="18077"/>
    <s v="ER ANALITICA"/>
    <n v="0"/>
    <s v="REALIZADO"/>
    <n v="9"/>
    <n v="4"/>
    <e v="#N/A"/>
  </r>
  <r>
    <s v="Brasil"/>
    <s v="Gabriel Lourenço"/>
    <s v="gabriel.lourenco@suez.com"/>
    <s v="(31) 99838-4748"/>
    <s v="Rodrigo Silva"/>
    <s v="rodrigo.silva@suez.com"/>
    <s v="Heavy Industry - Zeus"/>
    <s v="MG"/>
    <x v="9"/>
    <n v="2017006235"/>
    <s v="Prominent"/>
    <s v="DCCA"/>
    <s v="Ouro Branco-MG"/>
    <s v="GERDAU"/>
    <d v="2021-10-28T00:00:00"/>
    <d v="2021-10-28T00:00:00"/>
    <d v="2022-09-21T00:00:00"/>
    <x v="0"/>
    <n v="18076"/>
    <s v="ER ANALITICA"/>
    <n v="0"/>
    <s v="REALIZADO"/>
    <n v="9"/>
    <n v="8"/>
    <e v="#N/A"/>
  </r>
  <r>
    <s v="Brasil"/>
    <s v="José Nascimento"/>
    <s v="jose.nascimento@suez.com"/>
    <s v="(31) 99217-1073"/>
    <s v="Rodrigo Silva"/>
    <s v="rodrigo.silva@suez.com"/>
    <s v="Heavy Industry - Zeus"/>
    <s v="MG"/>
    <x v="2"/>
    <n v="4211939"/>
    <s v="Myron L. Company"/>
    <s v="4PII"/>
    <s v="Ouro Branco-MG"/>
    <s v="GERDAU"/>
    <d v="2021-09-30T00:00:00"/>
    <d v="2021-09-30T00:00:00"/>
    <d v="2022-09-21T00:00:00"/>
    <x v="0"/>
    <n v="18073"/>
    <s v="ER ANALITICA"/>
    <n v="0"/>
    <s v="REALIZADO"/>
    <n v="9"/>
    <n v="8"/>
    <e v="#N/A"/>
  </r>
  <r>
    <s v="Brasil"/>
    <m/>
    <m/>
    <m/>
    <m/>
    <m/>
    <s v="Heavy Industry - Zeus"/>
    <s v="MG"/>
    <x v="9"/>
    <n v="2021318894"/>
    <s v="Prominent"/>
    <s v="DCCA"/>
    <s v="Ouro Branco-MG"/>
    <s v="GERDAU"/>
    <m/>
    <d v="1899-12-30T00:00:00"/>
    <d v="2022-09-21T00:00:00"/>
    <x v="0"/>
    <n v="18069"/>
    <s v="ER ANALITICA"/>
    <n v="0"/>
    <s v="REALIZADO"/>
    <n v="9"/>
    <m/>
    <e v="#N/A"/>
  </r>
  <r>
    <s v="Brasil"/>
    <m/>
    <m/>
    <m/>
    <m/>
    <m/>
    <s v="Heavy Industry - Zeus"/>
    <s v="MG"/>
    <x v="9"/>
    <n v="2022055459"/>
    <s v="Prominent"/>
    <s v="DCCA"/>
    <s v="Ouro Branco-MG"/>
    <s v="GERDAU"/>
    <m/>
    <d v="1899-12-30T00:00:00"/>
    <d v="2022-09-21T00:00:00"/>
    <x v="0"/>
    <n v="18072"/>
    <s v="ER ANALITICA"/>
    <n v="0"/>
    <s v="REALIZADO"/>
    <n v="9"/>
    <m/>
    <e v="#N/A"/>
  </r>
  <r>
    <s v="Brasil"/>
    <m/>
    <m/>
    <m/>
    <m/>
    <m/>
    <s v="Heavy Industry - Zeus"/>
    <s v="MG"/>
    <x v="9"/>
    <n v="2021204503"/>
    <s v="Prominent"/>
    <s v="DCCA"/>
    <s v="Ouro Branco-MG"/>
    <s v="GERDAU"/>
    <m/>
    <d v="1899-12-30T00:00:00"/>
    <d v="2022-09-21T00:00:00"/>
    <x v="0"/>
    <n v="18074"/>
    <s v="ER ANALITICA"/>
    <n v="0"/>
    <s v="REALIZADO"/>
    <n v="9"/>
    <m/>
    <e v="#N/A"/>
  </r>
  <r>
    <s v="Brasil"/>
    <m/>
    <m/>
    <m/>
    <m/>
    <m/>
    <s v="Heavy Industry - Zeus"/>
    <s v="MG"/>
    <x v="7"/>
    <n v="6281596"/>
    <s v="Myron L. Company"/>
    <s v="6PFC"/>
    <s v="Ouro Branco-MG"/>
    <s v="GERDAU"/>
    <m/>
    <d v="1899-12-30T00:00:00"/>
    <d v="2022-09-21T00:00:00"/>
    <x v="0"/>
    <n v="18078"/>
    <s v="ER ANALITICA"/>
    <n v="0"/>
    <s v="REALIZADO"/>
    <n v="9"/>
    <m/>
    <e v="#N/A"/>
  </r>
  <r>
    <s v="Brasil"/>
    <m/>
    <m/>
    <m/>
    <m/>
    <m/>
    <s v="Heavy Industry - Zeus"/>
    <s v="MG"/>
    <x v="5"/>
    <n v="1417500001017"/>
    <s v="Hach"/>
    <s v="DR1900"/>
    <s v="Ouro Branco-MG"/>
    <s v="GERDAU"/>
    <m/>
    <d v="1899-12-30T00:00:00"/>
    <d v="2022-09-21T00:00:00"/>
    <x v="0"/>
    <n v="18079"/>
    <s v="ER ANALITICA"/>
    <s v="Carcaça superior avariada na tecla ler/confirma."/>
    <s v="REALIZADO"/>
    <n v="9"/>
    <m/>
    <e v="#N/A"/>
  </r>
  <r>
    <s v="Brasil"/>
    <s v="Felipe Viegas"/>
    <s v="felipe.viegas@suez.com"/>
    <s v="(34) 98170-2525"/>
    <s v="Felipe Viegas"/>
    <s v="felipe.viegas@suez.com"/>
    <s v="MM S&amp;E Sude"/>
    <s v="MG"/>
    <x v="1"/>
    <s v="09049BC21223"/>
    <s v="Hach"/>
    <s v="DR890"/>
    <s v="Uberlândia-MG"/>
    <s v="Cargill"/>
    <d v="2020-07-28T00:00:00"/>
    <d v="2021-07-27T00:00:00"/>
    <d v="2022-07-13T00:00:00"/>
    <x v="0"/>
    <n v="17236"/>
    <s v="ER ANALITICA"/>
    <s v="Equipamento apresenta oxidação no circuito de comando da sua placa principal."/>
    <s v="REALIZADO"/>
    <n v="7"/>
    <n v="8"/>
    <e v="#N/A"/>
  </r>
  <r>
    <s v="Brasil"/>
    <s v="Felipe Viegas"/>
    <s v="felipe.viegas@suez.com"/>
    <s v="(34) 98170-2526"/>
    <s v="Felipe Viegas"/>
    <s v="felipe.viegas@suez.com"/>
    <s v="MM S&amp;E Sude"/>
    <s v="MG"/>
    <x v="5"/>
    <n v="1378679"/>
    <s v="Hach"/>
    <s v="DR2800"/>
    <s v="Uberlândia-MG"/>
    <s v="Cargill"/>
    <d v="2020-07-28T00:00:00"/>
    <d v="2021-07-27T00:00:00"/>
    <d v="2022-07-13T00:00:00"/>
    <x v="0"/>
    <n v="17240"/>
    <s v="ER ANALITICA"/>
    <s v=" Bateria de lítio apresenta baixa carga e foi encontrado uma adaptação em seu circuito. Touch Screen_x000a_apresenta vida útil avançada."/>
    <s v="REALIZADO"/>
    <n v="7"/>
    <n v="8"/>
    <e v="#N/A"/>
  </r>
  <r>
    <s v="Brasil"/>
    <s v="Felipe Viegas"/>
    <s v="felipe.viegas@suez.com"/>
    <s v="(34) 98170-2525"/>
    <s v="Felipe Viegas"/>
    <s v="felipe.viegas@suez.com"/>
    <s v="MM S&amp;E Sude"/>
    <s v="MG"/>
    <x v="3"/>
    <s v="M606994"/>
    <s v="Hach"/>
    <s v="MP-6"/>
    <s v="Uberlândia-MG"/>
    <s v="Cargill"/>
    <d v="2020-07-28T00:00:00"/>
    <d v="2021-07-27T00:00:00"/>
    <d v="2022-07-13T00:00:00"/>
    <x v="0"/>
    <n v="17241"/>
    <s v="ER ANALITICA"/>
    <n v="0"/>
    <s v="REALIZADO"/>
    <n v="7"/>
    <n v="8"/>
    <e v="#N/A"/>
  </r>
  <r>
    <s v="Brasil"/>
    <s v="Felipe Viegas"/>
    <s v="felipe.viegas@suez.com"/>
    <s v="(34) 98170-2526"/>
    <s v="Felipe Viegas"/>
    <s v="felipe.viegas@suez.com"/>
    <s v="MM S&amp;E Sude"/>
    <s v="MG"/>
    <x v="1"/>
    <n v="192190001056"/>
    <s v="Hach"/>
    <s v="DR900 "/>
    <s v="Uberlândia-MG"/>
    <s v="Cargill"/>
    <m/>
    <d v="1899-12-30T00:00:00"/>
    <d v="2022-07-13T00:00:00"/>
    <x v="0"/>
    <n v="17237"/>
    <s v="ER ANALITICA"/>
    <n v="0"/>
    <s v="REALIZADO"/>
    <n v="7"/>
    <n v="8"/>
    <e v="#N/A"/>
  </r>
  <r>
    <s v="Brasil"/>
    <s v="Luiz Herculani "/>
    <s v="luiz.herculani@suez.com"/>
    <s v="(67) 98165-4687"/>
    <s v="Rafael Nascimento"/>
    <s v="rafael.nascimento@veolia.com"/>
    <m/>
    <s v="MS"/>
    <x v="7"/>
    <n v="6263666"/>
    <s v="Myron L. Company"/>
    <s v="6PFC"/>
    <s v="Caarapó-MS"/>
    <s v="Fatima Do Sul Agro-Energetica S/A"/>
    <d v="2021-05-27T00:00:00"/>
    <d v="2021-05-27T00:00:00"/>
    <d v="2022-05-25T00:00:00"/>
    <x v="0"/>
    <n v="16556"/>
    <s v="ER ANALITICA"/>
    <n v="0"/>
    <s v="REALIZADO"/>
    <n v="5"/>
    <n v="8"/>
    <s v="ADICIONADO"/>
  </r>
  <r>
    <s v="Brasil"/>
    <s v="Luiz Herculani "/>
    <s v="luiz.herculani@suez.com"/>
    <s v="(67) 98165-4687"/>
    <s v="Rafael Nascimento"/>
    <s v="rafael.nascimento@veolia.com"/>
    <m/>
    <s v="MS"/>
    <x v="2"/>
    <n v="4220746"/>
    <s v="Myron L. Company"/>
    <s v="Ultrameter II 4P"/>
    <s v="Caarapó-MS"/>
    <s v="Fatima Do Sul Agro-Energetica S/A"/>
    <d v="2021-05-27T00:00:00"/>
    <d v="2021-05-27T00:00:00"/>
    <d v="2022-05-25T00:00:00"/>
    <x v="0"/>
    <n v="16557"/>
    <s v="ER ANALITICA"/>
    <n v="0"/>
    <s v="REALIZADO"/>
    <n v="5"/>
    <n v="8"/>
    <s v="ADICIONADO"/>
  </r>
  <r>
    <s v="Brasil"/>
    <s v="Luiz Herculani "/>
    <s v="luiz.herculani@suez.com"/>
    <s v="(67) 98165-4687"/>
    <s v="Rafael Nascimento"/>
    <s v="rafael.nascimento@veolia.com"/>
    <s v="MM CO&amp;Sul"/>
    <s v="MS"/>
    <x v="3"/>
    <n v="1563933"/>
    <s v="GE"/>
    <s v="L6606"/>
    <s v="Dourados-MS"/>
    <s v="Fatima Do Sul Agro-Energetica S/A"/>
    <d v="2021-05-27T00:00:00"/>
    <d v="2021-11-23T00:00:00"/>
    <d v="2022-11-23T00:00:00"/>
    <x v="0"/>
    <n v="19081"/>
    <s v="ER ANALITICA"/>
    <n v="0"/>
    <s v="REALIZADO"/>
    <n v="11"/>
    <n v="10"/>
    <e v="#N/A"/>
  </r>
  <r>
    <s v="Brasil"/>
    <s v="Newton Sousa"/>
    <s v="newton.sousa@veolia.com"/>
    <s v="(69) 98123-9700 "/>
    <s v="Rafael Nascimento"/>
    <s v="rafael.nascimento@veolia.com"/>
    <s v="L29"/>
    <s v="MT"/>
    <x v="5"/>
    <n v="1404677"/>
    <s v="Hach"/>
    <s v="DR2800"/>
    <s v="Nova Olimpia-MT"/>
    <s v="Usinas Itamarati "/>
    <d v="2021-07-21T00:00:00"/>
    <d v="2021-07-21T00:00:00"/>
    <d v="2022-10-19T00:00:00"/>
    <x v="0"/>
    <n v="18658"/>
    <s v="ER ANALITICA"/>
    <n v="0"/>
    <s v="REALIZADO"/>
    <n v="10"/>
    <n v="10"/>
    <s v="ADICIONADO"/>
  </r>
  <r>
    <s v="Brasil"/>
    <s v="Marcelo Bovolenta"/>
    <s v="marcelo.bovolenta@suez.com"/>
    <s v="(65) 98124- 4238"/>
    <s v="Rafael Nascimento"/>
    <s v="rafael.nascimento@veolia.com"/>
    <s v="MM CO&amp;Sul"/>
    <s v="MT"/>
    <x v="7"/>
    <n v="4221150"/>
    <s v="Myron L. Company"/>
    <s v="4P"/>
    <s v="Nova Olimpia-MT"/>
    <s v="Usinas Itamarati "/>
    <d v="2021-07-21T00:00:00"/>
    <d v="2021-07-21T00:00:00"/>
    <d v="2022-10-19T00:00:00"/>
    <x v="0"/>
    <n v="18664"/>
    <s v="ER ANALITICA"/>
    <n v="0"/>
    <s v="REALIZADO"/>
    <n v="10"/>
    <n v="7"/>
    <s v="ADICIONADO"/>
  </r>
  <r>
    <s v="Brasil"/>
    <s v="Thiago Serra"/>
    <s v="thiago.serra@veolia.com"/>
    <m/>
    <s v="Rafael Nascimento"/>
    <s v="rafael.nascimento@veolia.com"/>
    <s v="L29"/>
    <s v="MT"/>
    <x v="7"/>
    <n v="6213432"/>
    <s v="Myron L. Company"/>
    <s v="6P "/>
    <s v="Nova Olimpia-MT"/>
    <s v="Usinas Itamarati "/>
    <d v="2021-07-21T00:00:00"/>
    <d v="2021-07-21T00:00:00"/>
    <d v="2022-10-19T00:00:00"/>
    <x v="0"/>
    <n v="18662"/>
    <s v="ER ANALITICA"/>
    <n v="0"/>
    <s v="REALIZADO"/>
    <n v="10"/>
    <n v="10"/>
    <s v="ADICIONADO"/>
  </r>
  <r>
    <s v="Brasil"/>
    <s v="Newton Sousa"/>
    <s v="newton.sousa@veolia.com"/>
    <s v="(69) 98123-9700 "/>
    <s v="Rafael Nascimento"/>
    <s v="rafael.nascimento@veolia.com"/>
    <s v="L29"/>
    <s v="MT"/>
    <x v="7"/>
    <n v="6247637"/>
    <s v="Myron L Company"/>
    <s v="6PFC"/>
    <s v="Nova Olimpia-MT"/>
    <s v="Usinas Itamarati "/>
    <m/>
    <d v="1899-12-30T00:00:00"/>
    <d v="2022-10-19T00:00:00"/>
    <x v="0"/>
    <n v="18659"/>
    <s v="ER ANALITICA"/>
    <n v="0"/>
    <s v="REALIZADO"/>
    <n v="10"/>
    <m/>
    <e v="#N/A"/>
  </r>
  <r>
    <s v="Brasil"/>
    <s v="Newton Sousa"/>
    <s v="newton.sousa@veolia.com"/>
    <s v="(69) 98123-9700 "/>
    <s v="Rafael Nascimento"/>
    <s v="rafael.nascimento@veolia.com"/>
    <s v="L29"/>
    <s v="MT"/>
    <x v="7"/>
    <n v="6274151"/>
    <s v="Myron L. Company"/>
    <s v="6PFC"/>
    <s v="Nova Olimpia-MT"/>
    <s v="Usinas Itamarati "/>
    <m/>
    <d v="1899-12-30T00:00:00"/>
    <d v="2022-10-19T00:00:00"/>
    <x v="0"/>
    <n v="18665"/>
    <s v="ER ANALITICA"/>
    <n v="0"/>
    <s v="REALIZADO"/>
    <n v="10"/>
    <m/>
    <e v="#N/A"/>
  </r>
  <r>
    <s v="Brasil"/>
    <s v="Newton Sousa"/>
    <s v="newton.sousa@veolia.com"/>
    <s v="(69) 98123-9700 "/>
    <s v="Rafael Nascimento"/>
    <s v="rafael.nascimento@veolia.com"/>
    <s v="L29"/>
    <s v="MT"/>
    <x v="4"/>
    <s v="22030D000554"/>
    <s v="Hach"/>
    <s v="2100Q"/>
    <s v="Nova Olimpia-MT"/>
    <s v="Usinas Itamarati "/>
    <m/>
    <d v="1899-12-30T00:00:00"/>
    <d v="2022-10-19T00:00:00"/>
    <x v="0"/>
    <n v="18660"/>
    <s v="ER ANALITICA"/>
    <n v="0"/>
    <s v="REALIZADO"/>
    <n v="10"/>
    <m/>
    <e v="#N/A"/>
  </r>
  <r>
    <s v="Brasil"/>
    <s v="Anderson Oliveira"/>
    <s v="anderson.oliveira@suez.com"/>
    <s v="(91) 99292-7121"/>
    <s v="Adriano Ribeiro "/>
    <s v="adriano.ribeiro@suez.com"/>
    <m/>
    <s v="PA"/>
    <x v="3"/>
    <n v="200710001808"/>
    <s v="Hach"/>
    <s v="Pocket Pro"/>
    <s v="Barcarena-PA"/>
    <s v="Alunorte "/>
    <d v="2021-05-14T00:00:00"/>
    <d v="2021-05-14T00:00:00"/>
    <d v="2022-05-16T00:00:00"/>
    <x v="0"/>
    <n v="16436"/>
    <s v="ER ANALITICA"/>
    <n v="0"/>
    <s v="REALIZADO"/>
    <n v="5"/>
    <n v="4"/>
    <s v="ADICIONADO"/>
  </r>
  <r>
    <s v="Brasil"/>
    <s v="Anderson Oliveira"/>
    <s v="anderson.oliveira@suez.com"/>
    <s v="(91) 99292-7121"/>
    <s v="Adriano Ribeiro "/>
    <s v="adriano.ribeiro@suez.com"/>
    <m/>
    <s v="PA"/>
    <x v="3"/>
    <n v="200710001815"/>
    <s v="Hach"/>
    <s v="Pocket Pro"/>
    <s v="Barcarena-PA"/>
    <s v="Alunorte "/>
    <d v="2021-05-14T00:00:00"/>
    <d v="2021-05-14T00:00:00"/>
    <d v="2022-05-16T00:00:00"/>
    <x v="0"/>
    <n v="16435"/>
    <s v="ER ANALITICA"/>
    <n v="0"/>
    <s v="REALIZADO"/>
    <n v="5"/>
    <n v="4"/>
    <s v="ADICIONADO"/>
  </r>
  <r>
    <s v="Brasil"/>
    <s v="Anderson Oliveira"/>
    <s v="anderson.oliveira@suez.com"/>
    <s v="(91) 99292-7121"/>
    <s v="Adriano Ribeiro "/>
    <s v="adriano.ribeiro@suez.com"/>
    <m/>
    <s v="PA"/>
    <x v="2"/>
    <n v="68923"/>
    <s v="Digimed"/>
    <s v="DM-32"/>
    <s v="Barcarena-PA"/>
    <s v="Alunorte "/>
    <d v="2021-04-27T00:00:00"/>
    <d v="2021-04-27T00:00:00"/>
    <d v="2022-05-16T00:00:00"/>
    <x v="0"/>
    <n v="16437"/>
    <s v="ER ANALITICA"/>
    <n v="0"/>
    <s v="REALIZADO"/>
    <n v="5"/>
    <n v="5"/>
    <s v="ADICIONADO"/>
  </r>
  <r>
    <s v="Brasil"/>
    <s v="Anderson Oliveira"/>
    <s v="anderson.oliveira@suez.com"/>
    <s v="(91) 99292-7121"/>
    <s v="Adriano Ribeiro "/>
    <s v="adriano.ribeiro@suez.com"/>
    <m/>
    <s v="PA"/>
    <x v="3"/>
    <n v="68768"/>
    <s v="Digimed"/>
    <s v="DM-22 "/>
    <s v="Barcarena-PA"/>
    <s v="Alunorte "/>
    <d v="2021-04-27T00:00:00"/>
    <d v="2021-04-27T00:00:00"/>
    <d v="2022-05-16T00:00:00"/>
    <x v="0"/>
    <n v="16438"/>
    <s v="ER ANALITICA"/>
    <n v="0"/>
    <s v="REALIZADO"/>
    <n v="5"/>
    <n v="5"/>
    <e v="#N/A"/>
  </r>
  <r>
    <s v="Brasil"/>
    <s v="Anderson Oliveira"/>
    <s v="anderson.oliveira@suez.com"/>
    <s v="(91) 99292-7121"/>
    <s v="Adriano Ribeiro "/>
    <s v="adriano.ribeiro@suez.com"/>
    <m/>
    <s v="PA"/>
    <x v="3"/>
    <n v="210710001430"/>
    <s v="Hach"/>
    <s v="Pocket Pro"/>
    <s v="Barcarena-PA"/>
    <s v="Alunorte "/>
    <m/>
    <d v="1899-12-30T00:00:00"/>
    <d v="2022-05-16T00:00:00"/>
    <x v="0"/>
    <n v="16441"/>
    <s v="ER ANALITICA"/>
    <n v="0"/>
    <s v="REALIZADO"/>
    <n v="5"/>
    <n v="10"/>
    <e v="#N/A"/>
  </r>
  <r>
    <s v="Brasil"/>
    <s v="Anderson Oliveira"/>
    <s v="anderson.oliveira@suez.com"/>
    <s v="(91) 99292-7121"/>
    <s v="Adriano Ribeiro "/>
    <s v="adriano.ribeiro@suez.com"/>
    <m/>
    <s v="PA"/>
    <x v="5"/>
    <n v="1483372"/>
    <s v="Hach"/>
    <s v=" DR3900"/>
    <s v="Barcarena-PA"/>
    <s v="Alunorte "/>
    <d v="2021-04-27T00:00:00"/>
    <d v="2021-04-27T00:00:00"/>
    <d v="2022-05-16T00:00:00"/>
    <x v="0"/>
    <n v="16440"/>
    <s v="ER ANALITICA"/>
    <s v="Intrumento liberado com restrição, apresenta avarias no display e no detector principal compartimento de cubeta."/>
    <s v="REALIZADO"/>
    <n v="5"/>
    <n v="9"/>
    <e v="#N/A"/>
  </r>
  <r>
    <s v="Brasil"/>
    <s v="Joseane Macena"/>
    <s v="joseane.macena@suez.com"/>
    <s v="(81) 99632-9183"/>
    <m/>
    <m/>
    <m/>
    <s v="PE"/>
    <x v="5"/>
    <n v="1281250"/>
    <s v="Hach"/>
    <s v="DR2800"/>
    <s v="Jaboatão dos Guararapes-PE "/>
    <s v="CBA"/>
    <m/>
    <d v="2021-06-21T00:00:00"/>
    <d v="2022-07-27T00:00:00"/>
    <x v="0"/>
    <n v="17471"/>
    <s v="ER ANALITICA"/>
    <n v="0"/>
    <s v="REALIZADO"/>
    <n v="7"/>
    <n v="9"/>
    <s v="ADICIONADO"/>
  </r>
  <r>
    <s v="Brasil"/>
    <s v="Severino Brito"/>
    <s v="severino.silva@suez.com"/>
    <s v="(81) 99232-9208"/>
    <m/>
    <m/>
    <m/>
    <s v="PE"/>
    <x v="1"/>
    <n v="203166601031"/>
    <s v="Hach"/>
    <s v="DR900 "/>
    <s v="Jaboatão dos Guararapes-PE "/>
    <s v="CBA"/>
    <m/>
    <d v="1899-12-30T00:00:00"/>
    <d v="2022-07-27T00:00:00"/>
    <x v="0"/>
    <n v="17472"/>
    <s v="ER ANALITICA"/>
    <n v="0"/>
    <s v="REALIZADO"/>
    <n v="7"/>
    <n v="9"/>
    <s v="ADICIONADO"/>
  </r>
  <r>
    <s v="Brasil"/>
    <s v="Severino Brito"/>
    <s v="severino.silva@suez.com"/>
    <s v="(81) 99232-9208"/>
    <m/>
    <m/>
    <m/>
    <s v="PE"/>
    <x v="3"/>
    <n v="2905645"/>
    <s v="GE"/>
    <s v="L6606"/>
    <s v="Jaboatão dos Guararapes-PE "/>
    <s v="CBA"/>
    <m/>
    <d v="1899-12-30T00:00:00"/>
    <d v="2022-07-27T00:00:00"/>
    <x v="0"/>
    <n v="17473"/>
    <s v="ER ANALITICA"/>
    <n v="0"/>
    <s v="REALIZADO"/>
    <n v="7"/>
    <n v="9"/>
    <s v="ADICIONADO"/>
  </r>
  <r>
    <s v="Brasil"/>
    <s v="Severino Brito"/>
    <s v="severino.silva@suez.com"/>
    <s v="(81) 99232-9208"/>
    <m/>
    <m/>
    <m/>
    <s v="PE"/>
    <x v="7"/>
    <n v="4239785"/>
    <s v="Myron L. Company"/>
    <s v="4P"/>
    <s v="Jaboatão dos Guararapes-PE "/>
    <s v="CBA"/>
    <m/>
    <d v="1899-12-30T00:00:00"/>
    <d v="2022-07-27T00:00:00"/>
    <x v="0"/>
    <n v="17474"/>
    <s v="ER ANALITICA"/>
    <n v="0"/>
    <s v="REALIZADO"/>
    <n v="7"/>
    <n v="6"/>
    <s v="ADICIONADO"/>
  </r>
  <r>
    <s v="Brasil"/>
    <s v="Jardiel Jose de Oliveira"/>
    <s v="jardiel.oliveira@suez.com"/>
    <s v="(86) 99408-7574"/>
    <s v="Marcelo Soto"/>
    <s v="marcelo.soto@suez.com"/>
    <s v="Heavy Industry - Zeus"/>
    <s v="PI"/>
    <x v="1"/>
    <n v="182790001035"/>
    <s v="Hach"/>
    <s v="DR890"/>
    <s v="Teresina-PI"/>
    <m/>
    <d v="2021-06-24T00:00:00"/>
    <d v="2021-06-24T00:00:00"/>
    <d v="2022-10-17T00:00:00"/>
    <x v="0"/>
    <n v="18571"/>
    <s v="ER ANALITICA"/>
    <n v="0"/>
    <s v="REALIZADO"/>
    <n v="10"/>
    <n v="6"/>
    <e v="#N/A"/>
  </r>
  <r>
    <s v="Brasil"/>
    <s v="Jardiel Jose de Oliveira"/>
    <s v="jardiel.oliveira@suez.com"/>
    <s v="(86) 99408-7574"/>
    <s v="Marcelo Soto"/>
    <s v="marcelo.soto@suez.com"/>
    <s v="Heavy Industry - Zeus"/>
    <s v="PI"/>
    <x v="2"/>
    <n v="4227209"/>
    <s v="Myron L. Company"/>
    <s v="4PII"/>
    <s v="Teresina-PI"/>
    <m/>
    <d v="2021-06-24T00:00:00"/>
    <d v="2021-06-24T00:00:00"/>
    <d v="2022-10-17T00:00:00"/>
    <x v="0"/>
    <n v="18572"/>
    <s v="ER ANALITICA"/>
    <n v="0"/>
    <s v="REALIZADO"/>
    <n v="10"/>
    <n v="4"/>
    <e v="#N/A"/>
  </r>
  <r>
    <s v="Brasil"/>
    <s v="Jardiel Jose de Oliveira"/>
    <s v="jardiel.oliveira@suez.com"/>
    <s v="(86) 99408-7574"/>
    <s v="Marcelo Soto"/>
    <s v="marcelo.soto@suez.com"/>
    <s v="Heavy Industry - Zeus"/>
    <s v="PI"/>
    <x v="2"/>
    <n v="4227316"/>
    <s v="Myron L. Company"/>
    <s v="4PII"/>
    <s v="Teresina-PI"/>
    <m/>
    <d v="2021-06-24T00:00:00"/>
    <d v="2021-06-24T00:00:00"/>
    <d v="2022-10-17T00:00:00"/>
    <x v="0"/>
    <n v="18573"/>
    <s v="ER ANALITICA"/>
    <n v="0"/>
    <s v="REALIZADO"/>
    <n v="10"/>
    <n v="4"/>
    <e v="#N/A"/>
  </r>
  <r>
    <s v="Brasil"/>
    <s v="Jardiel Jose de Oliveira"/>
    <s v="jardiel.oliveira@suez.com"/>
    <s v="(86) 99408-7574"/>
    <s v="Marcelo Soto"/>
    <s v="marcelo.soto@suez.com"/>
    <s v="Heavy Industry - Zeus"/>
    <s v="PI"/>
    <x v="5"/>
    <n v="181790001011"/>
    <s v="Hach"/>
    <s v="DR1900"/>
    <s v="Teresina-PI"/>
    <m/>
    <d v="2021-06-24T00:00:00"/>
    <d v="2021-06-24T00:00:00"/>
    <d v="2022-10-17T00:00:00"/>
    <x v="0"/>
    <n v="18574"/>
    <s v="ER ANALITICA"/>
    <n v="0"/>
    <s v="REALIZADO"/>
    <n v="10"/>
    <n v="4"/>
    <e v="#N/A"/>
  </r>
  <r>
    <s v="Brasil"/>
    <s v="Jardiel Jose de Oliveira"/>
    <s v="jardiel.oliveira@suez.com"/>
    <s v="(86) 99408-7574"/>
    <s v="Marcelo Soto"/>
    <s v="marcelo.soto@suez.com"/>
    <s v="Heavy Industry - Zeus"/>
    <s v="PI"/>
    <x v="3"/>
    <n v="2224264"/>
    <s v="GE"/>
    <s v="L6606"/>
    <s v="Teresina-PI"/>
    <m/>
    <d v="2021-06-24T00:00:00"/>
    <d v="2021-06-24T00:00:00"/>
    <d v="2022-10-17T00:00:00"/>
    <x v="0"/>
    <n v="18576"/>
    <s v="ER ANALITICA"/>
    <n v="0"/>
    <s v="REALIZADO"/>
    <n v="10"/>
    <n v="1"/>
    <e v="#N/A"/>
  </r>
  <r>
    <s v="Brasil"/>
    <s v="Jardiel Jose de Oliveira"/>
    <s v="jardiel.oliveira@suez.com"/>
    <s v="(86) 99408-7574"/>
    <s v="Marcelo Soto"/>
    <s v="marcelo.soto@suez.com"/>
    <s v="Heavy Industry - Zeus"/>
    <s v="PI"/>
    <x v="3"/>
    <n v="2068798"/>
    <s v="GE"/>
    <s v="L6606"/>
    <s v="Teresina-PI"/>
    <m/>
    <d v="2021-06-24T00:00:00"/>
    <d v="2021-06-24T00:00:00"/>
    <d v="2022-10-17T00:00:00"/>
    <x v="0"/>
    <n v="18575"/>
    <s v="ER ANALITICA"/>
    <n v="0"/>
    <s v="REALIZADO"/>
    <n v="10"/>
    <n v="6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7"/>
    <n v="6263667"/>
    <s v="Myron L. Company"/>
    <s v="6PFC"/>
    <s v="Astorga-PR"/>
    <s v="Nova Produtiva"/>
    <d v="2020-02-27T00:00:00"/>
    <d v="2021-11-23T00:00:00"/>
    <d v="2022-11-23T00:00:00"/>
    <x v="0"/>
    <n v="19073"/>
    <s v="ER ANALITICA"/>
    <s v="Equipamento apresenta tecla &quot;CAL&quot; intermitentemente inoperante,  e o contato metálico de bateria da placa eletrônica encontra-se oxidado, podendo parar o funcionamento do instrumento a qualquer momento."/>
    <s v="REALIZADO"/>
    <n v="11"/>
    <n v="1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5"/>
    <n v="150750001005"/>
    <s v="Hach"/>
    <s v="DR1900"/>
    <s v="Astorga-PR"/>
    <s v="Nova Produtiva"/>
    <d v="2020-07-07T00:00:00"/>
    <d v="2021-11-23T00:00:00"/>
    <d v="2022-10-14T00:00:00"/>
    <x v="0"/>
    <n v="17133"/>
    <s v="ER ANALITICA"/>
    <n v="0"/>
    <s v="REALIZADO"/>
    <n v="10"/>
    <m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5"/>
    <n v="150700001005"/>
    <s v="Hach"/>
    <s v="DR1900"/>
    <s v="Astorga-PR"/>
    <s v="Nova Produtiva"/>
    <d v="2020-07-07T00:00:00"/>
    <d v="2021-11-23T00:00:00"/>
    <d v="2022-10-14T00:00:00"/>
    <x v="0"/>
    <n v="17132"/>
    <s v="ER ANALITICA"/>
    <n v="0"/>
    <s v="REALIZADO"/>
    <n v="10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5"/>
    <n v="1483375"/>
    <s v="Hach"/>
    <s v=" DR3900"/>
    <s v="Astorga-PR"/>
    <s v="Nova Produtiva"/>
    <d v="2020-07-07T00:00:00"/>
    <d v="2021-11-23T00:00:00"/>
    <d v="2022-03-28T00:00:00"/>
    <x v="1"/>
    <n v="15255"/>
    <s v="ER ANALITICA"/>
    <n v="0"/>
    <s v="REALIZADO"/>
    <n v="3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7"/>
    <n v="6252724"/>
    <s v="Myron L. Company"/>
    <s v="6PFC"/>
    <s v="Astorga-PR"/>
    <s v="Nova Produtiva"/>
    <d v="2020-07-07T00:00:00"/>
    <d v="2021-11-23T00:00:00"/>
    <d v="2022-11-23T00:00:00"/>
    <x v="0"/>
    <n v="19074"/>
    <s v="ER ANALITICA"/>
    <n v="0"/>
    <s v="REALIZADO"/>
    <n v="11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4"/>
    <s v="15030C039256"/>
    <s v="Hach"/>
    <s v="2100Q"/>
    <s v="Astorga-PR"/>
    <s v="Nova Produtiva"/>
    <d v="2020-07-07T00:00:00"/>
    <d v="2021-11-23T00:00:00"/>
    <d v="2022-08-24T00:00:00"/>
    <x v="0"/>
    <n v="17134"/>
    <s v="ER ANALITICA"/>
    <n v="0"/>
    <s v="REALIZADO"/>
    <n v="8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7"/>
    <n v="4220749"/>
    <s v="Myron L. Company"/>
    <s v="4PII"/>
    <s v="Astorga-PR"/>
    <s v="Nova Produtiva"/>
    <d v="2020-07-07T00:00:00"/>
    <d v="2021-11-23T00:00:00"/>
    <d v="2022-11-23T00:00:00"/>
    <x v="0"/>
    <n v="19082"/>
    <s v="ER ANALITICA"/>
    <n v="0"/>
    <s v="REALIZADO"/>
    <n v="11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7"/>
    <n v="6265833"/>
    <s v="Myron L. Company"/>
    <s v="6PFC"/>
    <s v="Astorga-PR"/>
    <s v="Nova Produtiva"/>
    <d v="2020-07-07T00:00:00"/>
    <d v="2021-11-23T00:00:00"/>
    <d v="2022-11-23T00:00:00"/>
    <x v="0"/>
    <n v="19078"/>
    <s v="ER ANALITICA"/>
    <n v="0"/>
    <s v="REALIZADO"/>
    <n v="11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3"/>
    <n v="3008531"/>
    <s v="Oakton"/>
    <s v="pH 5+"/>
    <s v="Astorga-PR"/>
    <s v="Nova Produtiva"/>
    <d v="2020-07-07T00:00:00"/>
    <d v="2021-11-23T00:00:00"/>
    <d v="2022-11-23T00:00:00"/>
    <x v="0"/>
    <n v="19080"/>
    <s v="ER ANALITICA"/>
    <s v="Eletrodo de pH em fim de vida útil, necessário realizar a substituição imediatamente."/>
    <s v="REALIZADO"/>
    <n v="11"/>
    <n v="8"/>
    <e v="#N/A"/>
  </r>
  <r>
    <s v="Brasil"/>
    <s v="Rafael Nascimento"/>
    <s v="rafael.nascimento@veolia.com"/>
    <s v="(44) 99172-5427"/>
    <s v="Rafael Nascimento"/>
    <s v="rafael.nascimento@veolia.com"/>
    <s v="MM CO&amp;Sul"/>
    <s v="PR"/>
    <x v="7"/>
    <n v="6247093"/>
    <s v="Myron L. Company"/>
    <s v="6PFC"/>
    <s v="Astorga-PR"/>
    <s v="Nova Produtiva"/>
    <m/>
    <d v="2021-11-23T00:00:00"/>
    <d v="2022-11-23T00:00:00"/>
    <x v="0"/>
    <n v="19079"/>
    <s v="ER ANALITICA"/>
    <s v="Equipamento apresenta tecla &quot;Seta para Baixo&quot; inoperante, impossibilitando ajuste da curva de calibração. Eletrodo de pH com vida ùtil avançada."/>
    <s v="REALIZADO"/>
    <n v="11"/>
    <n v="9"/>
    <e v="#N/A"/>
  </r>
  <r>
    <s v="Brasil"/>
    <s v="Rafael Nascimento"/>
    <s v="rafael.nascimento@veolia.com"/>
    <s v="(44) 99172-5428"/>
    <s v="Rafael Nascimento"/>
    <s v="rafael.nascimento@veolia.com"/>
    <s v="MM CO&amp;Sul"/>
    <s v="PR"/>
    <x v="1"/>
    <s v="10049BC21424"/>
    <s v="Hach"/>
    <s v="DR890"/>
    <s v="Astorga-PR"/>
    <s v="Nova Produtiva"/>
    <m/>
    <d v="2021-09-03T00:00:00"/>
    <d v="2022-11-23T00:00:00"/>
    <x v="0"/>
    <n v="19083"/>
    <s v="ER ANALITICA"/>
    <s v="Equipamento encontra-se com compartimento de pilhas com pequenas oxidações e filtros de interferência manchados, necessário a substituição dos filtros o mais breve possível. Liberado com restrição."/>
    <s v="REALIZADO"/>
    <n v="11"/>
    <n v="9"/>
    <s v="ADICIONADO"/>
  </r>
  <r>
    <s v="Brasil"/>
    <s v="Rafael Nascimento"/>
    <s v="rafael.nascimento@veolia.com"/>
    <s v="(44) 99172-5428"/>
    <s v="Rafael Nascimento"/>
    <s v="rafael.nascimento@veolia.com"/>
    <s v="MM CO&amp;Sul"/>
    <s v="PR"/>
    <x v="4"/>
    <s v="21080D000408"/>
    <s v="Hach"/>
    <s v="2100Qis "/>
    <s v="Astorga-PR"/>
    <s v="Nova Produtiva"/>
    <m/>
    <d v="1899-12-30T00:00:00"/>
    <d v="2022-11-23T00:00:00"/>
    <x v="0"/>
    <n v="19076"/>
    <s v="ER ANALITICA"/>
    <n v="0"/>
    <s v="REALIZADO"/>
    <n v="11"/>
    <m/>
    <s v="ADICIONADO"/>
  </r>
  <r>
    <s v="Brasil"/>
    <s v="Rafael Nascimento"/>
    <s v="rafael.nascimento@veolia.com"/>
    <s v="(44) 99172-5428"/>
    <s v="Rafael Nascimento"/>
    <s v="rafael.nascimento@veolia.com"/>
    <s v="MM CO&amp;Sul"/>
    <s v="PR"/>
    <x v="7"/>
    <n v="6256142"/>
    <s v="Myron L. Company"/>
    <s v="6PFC"/>
    <s v="Astorga-PR"/>
    <s v="Nova Produtiva"/>
    <m/>
    <d v="1899-12-30T00:00:00"/>
    <d v="2022-11-23T00:00:00"/>
    <x v="0"/>
    <n v="19077"/>
    <s v="ER ANALITICA"/>
    <n v="0"/>
    <s v="REALIZADO"/>
    <n v="11"/>
    <m/>
    <s v="ADICIONADO"/>
  </r>
  <r>
    <s v="Brasil"/>
    <s v="Rafael Pedroso"/>
    <s v="rafael.pedroso@suez.com"/>
    <s v="(42) 99152 7969"/>
    <s v="Rafael Nascimento"/>
    <s v="rafael.nascimento@veolia.com"/>
    <s v="L29"/>
    <s v="PR"/>
    <x v="1"/>
    <n v="182190001001"/>
    <s v="Hach"/>
    <s v="DR900 "/>
    <s v="Ponta Grossa-PR"/>
    <s v="Ambev"/>
    <d v="2020-07-10T00:00:00"/>
    <d v="2021-06-24T00:00:00"/>
    <d v="2022-07-20T00:00:00"/>
    <x v="0"/>
    <n v="17444"/>
    <s v="ER ANALITICA"/>
    <n v="0"/>
    <s v="REALIZADO"/>
    <n v="7"/>
    <n v="9"/>
    <e v="#N/A"/>
  </r>
  <r>
    <s v="Brasil"/>
    <s v="Rafael Pedroso"/>
    <s v="rafael.pedroso@suez.com"/>
    <s v="(42) 99152 7969"/>
    <s v="Rafael Nascimento"/>
    <s v="rafael.nascimento@veolia.com"/>
    <s v="L29"/>
    <s v="PR"/>
    <x v="2"/>
    <n v="17121575001016"/>
    <s v="Analyser"/>
    <s v="650MA"/>
    <s v="Ponta Grossa-PR"/>
    <s v="Ambev"/>
    <d v="2020-07-10T00:00:00"/>
    <d v="2021-06-24T00:00:00"/>
    <d v="2022-07-20T00:00:00"/>
    <x v="0"/>
    <n v="17446"/>
    <s v="ER ANALITICA"/>
    <n v="0"/>
    <s v="REALIZADO"/>
    <n v="7"/>
    <n v="9"/>
    <e v="#N/A"/>
  </r>
  <r>
    <s v="Brasil"/>
    <s v="Rafael Pedroso"/>
    <s v="rafael.pedroso@suez.com"/>
    <s v="(42) 99152 7969"/>
    <s v="Rafael Nascimento"/>
    <s v="rafael.nascimento@veolia.com"/>
    <s v="L29"/>
    <s v="PR"/>
    <x v="7"/>
    <n v="920319"/>
    <s v="Analyser"/>
    <s v="350M"/>
    <s v="Ponta Grossa-PR"/>
    <s v="Ambev"/>
    <d v="2020-07-10T00:00:00"/>
    <d v="2020-07-10T00:00:00"/>
    <d v="2022-07-20T00:00:00"/>
    <x v="0"/>
    <n v="17445"/>
    <s v="ER ANALITICA"/>
    <n v="0"/>
    <s v="REALIZADO"/>
    <n v="7"/>
    <n v="7"/>
    <e v="#N/A"/>
  </r>
  <r>
    <s v="Brasil"/>
    <s v="Murilo Santos"/>
    <s v="murilo.santos@suez.com"/>
    <s v="(42) 9922-4748"/>
    <s v="Leandro Zunkowski"/>
    <s v="leandro.zunkowski@suez.com"/>
    <m/>
    <s v="PR"/>
    <x v="7"/>
    <n v="6264737"/>
    <s v="Myron L. Company"/>
    <s v="6PFC"/>
    <s v="Ponta Grossa-PR"/>
    <s v="no fixed customer (carried by owner)"/>
    <m/>
    <d v="1899-12-30T00:00:00"/>
    <d v="2022-07-20T00:00:00"/>
    <x v="0"/>
    <n v="17447"/>
    <s v="ER ANALITICA"/>
    <s v="Eletrôdo do instrumento encontra-se avariado, impossibilitando o ajuste na escala de pH, liberado somente para uso na escala de condutívidade"/>
    <s v="REALIZADO"/>
    <n v="7"/>
    <n v="7"/>
    <s v="ADICIONADO"/>
  </r>
  <r>
    <s v="Brasil"/>
    <s v="Leandro Zunkowski"/>
    <s v="leandro.zunkowski@suez.com "/>
    <s v="(42) 9159-1215"/>
    <s v="Leandro Zunkowski"/>
    <s v="leandro.zunkowski@suez.com"/>
    <m/>
    <s v="PR"/>
    <x v="4"/>
    <s v="21080D000407"/>
    <s v="Hach"/>
    <s v="2100Q"/>
    <s v="Ponta Grossa-PR"/>
    <s v="no fixed customer (carried by owner)"/>
    <m/>
    <d v="1899-12-30T00:00:00"/>
    <d v="2022-07-20T00:00:00"/>
    <x v="0"/>
    <n v="17449"/>
    <s v="ER ANALITICA"/>
    <n v="0"/>
    <s v="REALIZADO"/>
    <n v="7"/>
    <n v="7"/>
    <s v="ADICIONADO"/>
  </r>
  <r>
    <s v="Brasil"/>
    <s v="Jobson Rodrigo Larrubia Da Silva"/>
    <s v="jobson-rodrigo.silva@suez.com"/>
    <s v="(21) 98110-2537"/>
    <s v="Ronaldo Melo "/>
    <s v="ronaldo.melo@suez.com"/>
    <s v="Heavy Industry - Zeus"/>
    <s v="RJ"/>
    <x v="2"/>
    <n v="4226194"/>
    <s v="Myron L. Company"/>
    <s v="4PII"/>
    <s v="Duque de Caxias-RJ"/>
    <s v="Arlanxeo"/>
    <d v="2021-03-24T00:00:00"/>
    <d v="2021-03-24T00:00:00"/>
    <d v="2023-03-02T00:00:00"/>
    <x v="0"/>
    <n v="20626"/>
    <s v="ER ANALITICA"/>
    <n v="0"/>
    <s v="REALIZADO"/>
    <n v="3"/>
    <n v="9"/>
    <e v="#N/A"/>
  </r>
  <r>
    <s v="Brasil"/>
    <s v="Jobson Rodrigo Larrubia Da Silva"/>
    <s v="jobson-rodrigo.silva@suez.com"/>
    <s v="(21) 98110-2537"/>
    <s v="Ronaldo Melo "/>
    <s v="ronaldo.melo@suez.com"/>
    <s v="Heavy Industry - Zeus"/>
    <s v="RJ"/>
    <x v="1"/>
    <n v="132850002046"/>
    <s v="Hach"/>
    <s v="DR900 "/>
    <s v="Duque de Caxias-RJ"/>
    <s v="Arlanxeo"/>
    <d v="2022-03-23T00:00:00"/>
    <d v="2022-03-23T00:00:00"/>
    <d v="2023-03-02T00:00:00"/>
    <x v="0"/>
    <n v="20624"/>
    <s v="ER ANALITICA"/>
    <n v="0"/>
    <s v="REALIZADO"/>
    <n v="3"/>
    <n v="7"/>
    <s v="ADICIONADO"/>
  </r>
  <r>
    <s v="Brasil"/>
    <s v="Leonardo Gonçalves"/>
    <s v="leonardo.goncalves@suez.com"/>
    <s v="(21) 99607-3132"/>
    <s v="Leonardo Gonçalves"/>
    <s v="leonardo.goncalves@suez.com"/>
    <s v="Lab E&amp;P"/>
    <s v="RJ"/>
    <x v="6"/>
    <s v="B207696042"/>
    <s v="Ohaus"/>
    <s v="ARC 120BR"/>
    <s v="Duque de Caxias-RJ"/>
    <s v="Alfa Rio Química "/>
    <m/>
    <d v="2021-05-17T00:00:00"/>
    <d v="2022-06-09T00:00:00"/>
    <x v="0"/>
    <n v="16777"/>
    <s v="ER ANALITICA"/>
    <n v="0"/>
    <s v="REALIZADO"/>
    <n v="6"/>
    <n v="7"/>
    <s v="ADICIONADO"/>
  </r>
  <r>
    <s v="Brasil"/>
    <s v="Leonardo Gonçalves"/>
    <s v="leonardo.goncalves@suez.com"/>
    <s v="(21) 99607-3132"/>
    <s v="Leonardo Gonçalves"/>
    <s v="leonardo.goncalves@suez.com"/>
    <s v="Lab E&amp;P"/>
    <s v="RJ"/>
    <x v="6"/>
    <n v="28708450"/>
    <s v="Sartorius"/>
    <s v="ED224S"/>
    <s v="Duque de Caxias-RJ"/>
    <s v="Alfa Rio Química "/>
    <m/>
    <d v="2021-05-17T00:00:00"/>
    <d v="2022-06-09T00:00:00"/>
    <x v="0"/>
    <n v="16730"/>
    <s v="ER ANALITICA"/>
    <n v="0"/>
    <s v="REALIZADO"/>
    <n v="6"/>
    <m/>
    <e v="#N/A"/>
  </r>
  <r>
    <s v="Brasil"/>
    <s v="Leonardo Gonçalves"/>
    <s v="leonardo.goncalves@suez.com"/>
    <s v="(21) 99607-3132"/>
    <s v="Leonardo Gonçalves"/>
    <s v="leonardo.goncalves@suez.com"/>
    <s v="Lab E&amp;P"/>
    <s v="RJ"/>
    <x v="3"/>
    <n v="1827001035259"/>
    <s v="Metrohm"/>
    <s v="827 PH LAB"/>
    <s v="Duque de Caxias-RJ"/>
    <s v="Alfa Rio Química "/>
    <d v="2020-05-27T00:00:00"/>
    <d v="2021-05-17T00:00:00"/>
    <d v="2022-06-09T00:00:00"/>
    <x v="0"/>
    <n v="16779"/>
    <s v="ER ANALITICA"/>
    <n v="0"/>
    <s v="REALIZADO"/>
    <n v="6"/>
    <m/>
    <e v="#N/A"/>
  </r>
  <r>
    <s v="Brasil"/>
    <s v="Leonardo Gonçalves"/>
    <s v="leonardo.goncalves@suez.com"/>
    <s v="(21) 99607-3132"/>
    <s v="Leonardo Gonçalves"/>
    <s v="leonardo.goncalves@suez.com"/>
    <s v="Lab E&amp;P"/>
    <s v="RJ"/>
    <x v="4"/>
    <s v="14070C034003"/>
    <s v="Hach"/>
    <s v="2100Q"/>
    <s v="Duque de Caxias-RJ"/>
    <s v="Alfa Rio Química "/>
    <d v="2020-05-28T00:00:00"/>
    <d v="2021-05-17T00:00:00"/>
    <d v="2022-06-09T00:00:00"/>
    <x v="0"/>
    <n v="16780"/>
    <s v="ER ANALITICA"/>
    <s v="Carcaça superior com avarias. "/>
    <s v="REALIZADO"/>
    <n v="6"/>
    <n v="5"/>
    <e v="#N/A"/>
  </r>
  <r>
    <s v="Brasil"/>
    <s v="Leonardo Gonçalves"/>
    <s v="leonardo.goncalves@suez.com"/>
    <s v="(21) 99607-3132"/>
    <s v="Leonardo Gonçalves"/>
    <s v="leonardo.goncalves@suez.com"/>
    <s v="Lab E&amp;P"/>
    <s v="RJ"/>
    <x v="5"/>
    <n v="1217253"/>
    <s v="Hach"/>
    <s v="DR2800"/>
    <s v="Duque de Caxias-RJ"/>
    <s v="Alfa Rio Química "/>
    <d v="2020-05-29T00:00:00"/>
    <d v="2021-05-17T00:00:00"/>
    <d v="2022-06-09T00:00:00"/>
    <x v="0"/>
    <n v="16781"/>
    <s v="ER ANALITICA"/>
    <n v="0"/>
    <s v="REALIZADO"/>
    <n v="6"/>
    <n v="5"/>
    <e v="#N/A"/>
  </r>
  <r>
    <s v="Brasil"/>
    <s v="Leonardo Gonçalves"/>
    <s v="leonardo.goncalves@suez.com"/>
    <s v="(21) 99607-3132"/>
    <s v="Leonardo Gonçalves"/>
    <s v="leonardo.goncalves@suez.com"/>
    <s v="Lab E&amp;P"/>
    <s v="RJ"/>
    <x v="10"/>
    <s v="D207302309"/>
    <s v="Shimadzu"/>
    <s v="MOC 120H"/>
    <s v="Duque de Caxias-RJ"/>
    <s v="Alfa Rio Química "/>
    <d v="2021-09-22T00:00:00"/>
    <d v="2021-09-22T00:00:00"/>
    <d v="2022-06-09T00:00:00"/>
    <x v="0"/>
    <n v="16778"/>
    <s v="ER ANALITICA"/>
    <n v="0"/>
    <s v="REALIZADO"/>
    <n v="6"/>
    <n v="6"/>
    <s v="ADICIONADO"/>
  </r>
  <r>
    <s v="Brasil"/>
    <s v="Eduardo Mello"/>
    <s v="eduardo.mello@suez.com"/>
    <s v="(21) 98103-6080"/>
    <s v="Ronaldo Melo "/>
    <s v="ronaldo.melo@suez.com"/>
    <s v="Heavy Industry - Zeus"/>
    <s v="RJ"/>
    <x v="4"/>
    <s v="11060C009644"/>
    <s v="Hach"/>
    <s v="2100Q"/>
    <s v="Itaguaí-RJ"/>
    <s v="GERDAU"/>
    <m/>
    <d v="1899-12-30T00:00:00"/>
    <d v="2023-03-02T00:00:00"/>
    <x v="0"/>
    <n v="20628"/>
    <s v="ER ANALITICA"/>
    <s v="Carcaça superior avariada na tecla &quot;ler/confirma&quot;."/>
    <s v="REALIZADO"/>
    <n v="3"/>
    <m/>
    <e v="#N/A"/>
  </r>
  <r>
    <s v="Brasil"/>
    <s v="Eduardo Mello"/>
    <s v="eduardo.mello@suez.com"/>
    <s v="(21) 98103-6080"/>
    <s v="Ronaldo Melo "/>
    <s v="ronaldo.melo@suez.com"/>
    <s v="Heavy Industry - Zeus"/>
    <s v="RJ"/>
    <x v="1"/>
    <n v="143160001033"/>
    <s v="Hach"/>
    <s v="DR900 "/>
    <s v="Itaguaí-RJ"/>
    <s v="GERDAU"/>
    <d v="2021-02-02T00:00:00"/>
    <d v="2021-02-02T00:00:00"/>
    <d v="2023-03-02T00:00:00"/>
    <x v="0"/>
    <n v="20622"/>
    <s v="ER ANALITICA"/>
    <n v="0"/>
    <s v="REALIZADO"/>
    <n v="3"/>
    <n v="6"/>
    <e v="#N/A"/>
  </r>
  <r>
    <s v="Brasil"/>
    <s v="Eduardo Mello"/>
    <s v="eduardo.mello@suez.com"/>
    <s v="(21) 98103-6080"/>
    <s v="Ronaldo Melo "/>
    <s v="ronaldo.melo@suez.com"/>
    <s v="Heavy Industry - Zeus"/>
    <s v="RJ"/>
    <x v="3"/>
    <n v="782590"/>
    <s v="Hach"/>
    <s v="PH31"/>
    <s v="Itaguaí-RJ"/>
    <s v="GERDAU"/>
    <d v="2021-02-02T00:00:00"/>
    <d v="2021-02-02T00:00:00"/>
    <d v="2023-03-02T00:00:00"/>
    <x v="0"/>
    <n v="20621"/>
    <s v="ER ANALITICA"/>
    <n v="0"/>
    <s v="REALIZADO"/>
    <n v="3"/>
    <n v="6"/>
    <e v="#N/A"/>
  </r>
  <r>
    <s v="Brasil"/>
    <s v="Eduardo Mello"/>
    <s v="eduardo.mello@suez.com"/>
    <s v="(21) 98103-6080"/>
    <s v="Ronaldo Melo "/>
    <s v="ronaldo.melo@suez.com"/>
    <s v="Heavy Industry - Zeus"/>
    <s v="RJ"/>
    <x v="2"/>
    <n v="4211933"/>
    <s v="Myron L. Company"/>
    <s v="4PII"/>
    <s v="Itaguaí-RJ"/>
    <s v="GERDAU"/>
    <d v="2021-02-02T00:00:00"/>
    <d v="2021-02-02T00:00:00"/>
    <d v="2023-03-02T00:00:00"/>
    <x v="0"/>
    <n v="20625"/>
    <s v="ER ANALITICA"/>
    <n v="0"/>
    <s v="REALIZADO"/>
    <n v="3"/>
    <n v="8"/>
    <e v="#N/A"/>
  </r>
  <r>
    <s v="Brasil"/>
    <s v="Eduardo Mello"/>
    <s v="eduardo.mello@suez.com"/>
    <s v="(21) 98103-6080"/>
    <s v="Ronaldo Melo "/>
    <s v="ronaldo.melo@suez.com"/>
    <s v="Heavy Industry - Zeus"/>
    <s v="RJ"/>
    <x v="7"/>
    <n v="6273837"/>
    <s v="Myron L. Company"/>
    <s v="6PFC"/>
    <s v="Itaguaí-RJ"/>
    <s v="GERDAU"/>
    <m/>
    <d v="1899-12-30T00:00:00"/>
    <d v="2023-03-02T00:00:00"/>
    <x v="0"/>
    <n v="20627"/>
    <s v="ER ANALITICA"/>
    <s v="Eletrodo do instrumento apresenta lentidão devido vida útil avançada.                          "/>
    <s v="REALIZADO"/>
    <n v="3"/>
    <n v="7"/>
    <e v="#N/A"/>
  </r>
  <r>
    <s v="Brasil"/>
    <s v="Eduardo Mello"/>
    <s v="eduardo.mello@suez.com"/>
    <s v="(21) 98103-6080"/>
    <s v="Ronaldo Melo "/>
    <s v="ronaldo.melo@suez.com"/>
    <s v="Heavy Industry - Zeus"/>
    <s v="RJ"/>
    <x v="6"/>
    <s v="B347032029"/>
    <s v="Mettler Toledo"/>
    <m/>
    <s v="Itaguaí-RJ"/>
    <s v="GERDAU"/>
    <m/>
    <d v="1899-12-30T00:00:00"/>
    <d v="2023-03-02T00:00:00"/>
    <x v="0"/>
    <n v="20629"/>
    <s v="ER ANALITICA"/>
    <n v="0"/>
    <s v="REALIZADO"/>
    <n v="3"/>
    <n v="5"/>
    <s v="ADICIONADO"/>
  </r>
  <r>
    <s v="Brasil"/>
    <s v="Fabiano Argolo"/>
    <s v="fabiano.argolo@suez.com"/>
    <s v="(21) 99657-0065"/>
    <s v="Miguel Frug"/>
    <s v="miguel.frug@suez.com"/>
    <s v="MM S&amp;E Sud&amp;NE"/>
    <s v="RJ"/>
    <x v="1"/>
    <n v="182180001014"/>
    <s v="Hach"/>
    <s v="DR900 "/>
    <s v="Macacu-RJ"/>
    <s v="Ambev"/>
    <d v="2020-12-15T00:00:00"/>
    <d v="2020-12-15T00:00:00"/>
    <d v="2023-04-26T00:00:00"/>
    <x v="0"/>
    <n v="21431"/>
    <s v="ER ANALITICA"/>
    <n v="0"/>
    <s v="REALIZADO"/>
    <n v="4"/>
    <n v="5"/>
    <e v="#N/A"/>
  </r>
  <r>
    <s v="Brasil"/>
    <s v="Fabiano Argolo"/>
    <s v="fabiano.argolo@suez.com"/>
    <s v="(21) 99657-0065"/>
    <s v="Miguel Frug"/>
    <s v="miguel.frug@suez.com"/>
    <s v="MM S&amp;E Sud&amp;NE"/>
    <s v="RJ"/>
    <x v="2"/>
    <n v="74570"/>
    <s v="Digimed"/>
    <s v="DM-32"/>
    <s v="Macacu-RJ"/>
    <s v="Ambev"/>
    <m/>
    <d v="1899-12-30T00:00:00"/>
    <d v="2023-05-05T00:00:00"/>
    <x v="0"/>
    <n v="22392"/>
    <s v="ER ANALITICA"/>
    <n v="0"/>
    <s v="CONSERTO INTERNO"/>
    <n v="5"/>
    <m/>
    <e v="#N/A"/>
  </r>
  <r>
    <s v="Brasil"/>
    <s v="Anderson Rainer"/>
    <s v="anderson.rainer.ext@veolia.com"/>
    <s v="(27) 99764-7238"/>
    <m/>
    <m/>
    <m/>
    <s v="RJ"/>
    <x v="1"/>
    <n v="152480002035"/>
    <s v="Hach"/>
    <s v="DR900 "/>
    <s v="Rio de Janeiro-RJ"/>
    <s v="Via Parque"/>
    <m/>
    <d v="1899-12-30T00:00:00"/>
    <d v="2023-02-28T00:00:00"/>
    <x v="0"/>
    <n v="20599"/>
    <s v="ER ANALITICA"/>
    <n v="0"/>
    <s v="REALIZADO"/>
    <n v="2"/>
    <m/>
    <s v="ADICIONADO"/>
  </r>
  <r>
    <s v="Brasil"/>
    <s v="Anderson Rainer"/>
    <s v="anderson.rainer.ext@veolia.com"/>
    <s v="(27) 99764-7238"/>
    <m/>
    <m/>
    <m/>
    <s v="RJ"/>
    <x v="7"/>
    <n v="6256128"/>
    <s v="Myron L. Company"/>
    <s v="Ultrameter II"/>
    <s v="Rio de Janeiro-RJ"/>
    <s v="Via Parque"/>
    <m/>
    <d v="1899-12-30T00:00:00"/>
    <d v="2023-02-28T00:00:00"/>
    <x v="0"/>
    <n v="20600"/>
    <s v="ER ANALITICA"/>
    <n v="0"/>
    <s v="REALIZADO"/>
    <n v="2"/>
    <m/>
    <s v="ADICIONADO"/>
  </r>
  <r>
    <s v="Brasil"/>
    <s v="Luis Guillermo "/>
    <s v="luis-guillermo.freites@suez.com"/>
    <s v="(51) 9728-9896"/>
    <s v="Rafael Nascimento"/>
    <s v="rafael.nascimento@veolia.com"/>
    <s v="L29"/>
    <s v="RS"/>
    <x v="3"/>
    <n v="6253970"/>
    <s v="Myron L. Company"/>
    <s v=" Ultrameter II"/>
    <s v="Alegrete-RS"/>
    <m/>
    <m/>
    <d v="2021-09-03T00:00:00"/>
    <d v="2022-08-26T00:00:00"/>
    <x v="0"/>
    <n v="17718"/>
    <s v="ER ANALITICA"/>
    <n v="0"/>
    <s v="REALIZADO"/>
    <n v="8"/>
    <n v="5"/>
    <s v="ADICIONADO"/>
  </r>
  <r>
    <s v="Brasil"/>
    <s v="Luis Guillermo "/>
    <s v="luis-guillermo.freites@suez.com"/>
    <s v="(51) 9728-9896"/>
    <s v="Rafael Nascimento"/>
    <s v="rafael.nascimento@veolia.com"/>
    <s v="L29"/>
    <s v="RS"/>
    <x v="1"/>
    <s v="10068C21449"/>
    <s v="Hach"/>
    <s v="DR890"/>
    <s v="Alegrete-RS"/>
    <m/>
    <m/>
    <d v="1899-12-30T00:00:00"/>
    <d v="2022-08-26T00:00:00"/>
    <x v="0"/>
    <n v="17719"/>
    <s v="ER ANALITICA"/>
    <n v="0"/>
    <s v="REALIZADO"/>
    <n v="8"/>
    <n v="5"/>
    <e v="#N/A"/>
  </r>
  <r>
    <s v="Brasil"/>
    <s v="Thais Silva Nunes"/>
    <s v="thais.nunes@suez.com"/>
    <s v="(51) 98182-5891"/>
    <s v="Rafael Nascimento"/>
    <s v="rafael.nascimento@veolia.com"/>
    <s v="L29"/>
    <s v="RS"/>
    <x v="7"/>
    <n v="6270110"/>
    <s v="Myron L. Company"/>
    <s v="6P"/>
    <s v="Porto Alegre-RS"/>
    <s v="no fixed customer (carried by owner)"/>
    <m/>
    <d v="1899-12-30T00:00:00"/>
    <d v="2022-08-26T00:00:00"/>
    <x v="0"/>
    <n v="17708"/>
    <s v="ER ANALITICA"/>
    <n v="0"/>
    <s v="REALIZADO"/>
    <n v="8"/>
    <n v="5"/>
    <e v="#N/A"/>
  </r>
  <r>
    <s v="Brasil"/>
    <s v="Thais Silva Nunes"/>
    <s v="thais.nunes@suez.com"/>
    <s v="(51) 98182-5891"/>
    <s v="Rafael Nascimento"/>
    <s v="rafael.nascimento@veolia.com"/>
    <s v="L29"/>
    <s v="RS"/>
    <x v="1"/>
    <n v="210246601028"/>
    <s v="Hach"/>
    <s v="DR900 "/>
    <s v="Porto Alegre-RS"/>
    <s v="no fixed customer (carried by owner)"/>
    <m/>
    <d v="1899-12-30T00:00:00"/>
    <d v="2022-08-26T00:00:00"/>
    <x v="0"/>
    <n v="17707"/>
    <s v="ER ANALITICA"/>
    <n v="0"/>
    <s v="REALIZADO"/>
    <n v="8"/>
    <n v="5"/>
    <e v="#N/A"/>
  </r>
  <r>
    <s v="Brasil"/>
    <s v="Thais Silva Nunes"/>
    <s v="thais.nunes@suez.com"/>
    <s v="(51) 98182-5891"/>
    <s v="Rafael Nascimento"/>
    <s v="rafael.nascimento@veolia.com"/>
    <s v="L29"/>
    <s v="RS"/>
    <x v="3"/>
    <n v="2015768"/>
    <s v="GE"/>
    <s v="L6606"/>
    <s v="Porto Alegre-RS"/>
    <s v="no fixed customer (carried by owner)"/>
    <m/>
    <d v="1899-12-30T00:00:00"/>
    <d v="2022-08-26T00:00:00"/>
    <x v="0"/>
    <n v="17711"/>
    <s v="ER ANALITICA"/>
    <n v="0"/>
    <s v="REALIZADO"/>
    <n v="8"/>
    <n v="8"/>
    <e v="#N/A"/>
  </r>
  <r>
    <s v="Brasil"/>
    <s v="Thais Silva Nunes"/>
    <s v="thais.nunes@suez.com"/>
    <s v="(51) 98182-5891"/>
    <s v="Rafael Nascimento"/>
    <s v="rafael.nascimento@veolia.com"/>
    <s v="L29"/>
    <s v="RS"/>
    <x v="5"/>
    <n v="1282924"/>
    <s v="Hach"/>
    <s v="DR2800"/>
    <s v="Porto Alegre-RS"/>
    <s v="no fixed customer (carried by owner)"/>
    <m/>
    <d v="1899-12-30T00:00:00"/>
    <d v="2022-08-26T00:00:00"/>
    <x v="0"/>
    <n v="17709"/>
    <s v="ER ANALITICA"/>
    <n v="0"/>
    <s v="REALIZADO"/>
    <n v="8"/>
    <n v="8"/>
    <e v="#N/A"/>
  </r>
  <r>
    <s v="Brasil"/>
    <s v="Thais Silva Nunes"/>
    <s v="thais.nunes@suez.com"/>
    <s v="(51) 98182-5891"/>
    <s v="Rafael Nascimento"/>
    <s v="rafael.nascimento@veolia.com"/>
    <s v="L29"/>
    <s v="RS"/>
    <x v="3"/>
    <n v="1526469"/>
    <s v="GE"/>
    <s v="L6606"/>
    <s v="Porto Alegre-RS"/>
    <s v="no fixed customer (carried by owner)"/>
    <m/>
    <d v="1899-12-30T00:00:00"/>
    <d v="2022-08-26T00:00:00"/>
    <x v="0"/>
    <n v="17710"/>
    <s v="ER ANALITICA"/>
    <n v="0"/>
    <s v="REALIZADO"/>
    <n v="8"/>
    <n v="8"/>
    <e v="#N/A"/>
  </r>
  <r>
    <s v="Brasil"/>
    <s v="Thais Silva Nunes"/>
    <s v="thais.nunes@suez.com"/>
    <s v="(51) 98182-5891"/>
    <s v="Rafael Nascimento"/>
    <s v="rafael.nascimento@veolia.com"/>
    <s v="L29"/>
    <s v="RS"/>
    <x v="2"/>
    <n v="19102890001009"/>
    <s v="Analyser"/>
    <s v="650MA"/>
    <s v="Porto Alegre-RS"/>
    <s v="no fixed customer (carried by owner)"/>
    <m/>
    <d v="1899-12-30T00:00:00"/>
    <d v="2022-08-26T00:00:00"/>
    <x v="0"/>
    <n v="17712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2"/>
    <n v="4212781"/>
    <s v="Myron L. Company"/>
    <s v="4PII"/>
    <s v="Triunfo-RS"/>
    <s v="Braskem"/>
    <d v="2020-08-12T00:00:00"/>
    <d v="2021-08-16T00:00:00"/>
    <d v="2022-08-26T00:00:00"/>
    <x v="0"/>
    <n v="17694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6"/>
    <n v="1228420502"/>
    <s v="Mettler Toledo"/>
    <s v="AL204"/>
    <s v="Triunfo-RS"/>
    <s v="Braskem"/>
    <d v="2020-08-13T00:00:00"/>
    <d v="2021-08-18T00:00:00"/>
    <d v="2022-08-26T00:00:00"/>
    <x v="0"/>
    <n v="17700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1"/>
    <n v="141160002025"/>
    <s v="Hach"/>
    <s v="DR900 "/>
    <s v="Triunfo-RS"/>
    <s v="Braskem"/>
    <d v="2020-08-13T00:00:00"/>
    <d v="2021-08-16T00:00:00"/>
    <d v="2022-08-26T00:00:00"/>
    <x v="0"/>
    <n v="17702"/>
    <s v="ER ANALITICA"/>
    <n v="0"/>
    <s v="REALIZADO"/>
    <n v="8"/>
    <n v="3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1"/>
    <n v="133570002031"/>
    <s v="Hach"/>
    <s v="DR900 "/>
    <s v="Triunfo-RS"/>
    <s v="Braskem"/>
    <d v="2020-08-13T00:00:00"/>
    <d v="2021-08-16T00:00:00"/>
    <d v="2022-08-23T00:00:00"/>
    <x v="0"/>
    <n v="17715"/>
    <s v="ER ANALITICA"/>
    <n v="0"/>
    <s v="REALIZADO"/>
    <n v="8"/>
    <n v="3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2"/>
    <n v="4223906"/>
    <s v="Myron L. Company"/>
    <s v="4PII"/>
    <s v="Triunfo-RS"/>
    <s v="Braskem"/>
    <d v="2020-08-13T00:00:00"/>
    <d v="2021-08-16T00:00:00"/>
    <d v="2022-08-26T00:00:00"/>
    <x v="0"/>
    <n v="17695"/>
    <s v="ER ANALITICA"/>
    <n v="0"/>
    <s v="REALIZADO"/>
    <n v="8"/>
    <n v="3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5"/>
    <n v="1401857"/>
    <s v="Hach"/>
    <s v="DR2800"/>
    <s v="Triunfo-RS"/>
    <s v="Braskem"/>
    <d v="2020-08-13T00:00:00"/>
    <d v="2021-09-14T00:00:00"/>
    <d v="2022-08-26T00:00:00"/>
    <x v="0"/>
    <n v="17701"/>
    <s v="ER ANALITICA"/>
    <n v="0"/>
    <s v="REALIZADO"/>
    <n v="8"/>
    <n v="3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7"/>
    <n v="10003036"/>
    <s v="Akso"/>
    <s v="AK151"/>
    <s v="Triunfo-RS"/>
    <s v="Braskem"/>
    <d v="2020-08-13T00:00:00"/>
    <d v="2021-08-16T00:00:00"/>
    <d v="2022-08-26T00:00:00"/>
    <x v="0"/>
    <n v="17696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2068786"/>
    <s v="GE"/>
    <s v="L6606"/>
    <s v="Triunfo-RS"/>
    <s v="Braskem"/>
    <d v="2020-08-13T00:00:00"/>
    <d v="2021-08-16T00:00:00"/>
    <d v="2022-08-26T00:00:00"/>
    <x v="0"/>
    <n v="17722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2224284"/>
    <s v="GE"/>
    <s v="L6606"/>
    <s v="Triunfo-RS"/>
    <s v="Braskem"/>
    <d v="2020-08-13T00:00:00"/>
    <d v="2021-08-16T00:00:00"/>
    <d v="2022-08-26T00:00:00"/>
    <x v="0"/>
    <n v="17705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728690"/>
    <s v="GE"/>
    <s v="L6606"/>
    <s v="Triunfo-RS"/>
    <s v="Braskem"/>
    <d v="2020-08-13T00:00:00"/>
    <d v="2021-08-16T00:00:00"/>
    <d v="2022-08-26T00:00:00"/>
    <x v="0"/>
    <n v="17686"/>
    <s v="ER ANALITICA"/>
    <n v="0"/>
    <s v="REALIZADO"/>
    <n v="8"/>
    <n v="8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0"/>
    <s v="11050C0018"/>
    <s v="Hach"/>
    <s v="DRB200"/>
    <s v="Triunfo-RS"/>
    <s v="Braskem"/>
    <d v="2020-08-13T00:00:00"/>
    <d v="2021-08-18T00:00:00"/>
    <d v="2022-08-26T00:00:00"/>
    <x v="0"/>
    <n v="17699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13034"/>
    <s v="Hach"/>
    <s v="PH31"/>
    <s v="Triunfo-RS"/>
    <s v="Braskem"/>
    <m/>
    <d v="2021-08-16T00:00:00"/>
    <d v="2022-08-26T00:00:00"/>
    <x v="0"/>
    <n v="17689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2905620"/>
    <s v="GE"/>
    <s v="L6606"/>
    <s v="Triunfo-RS"/>
    <s v="Braskem"/>
    <m/>
    <d v="2021-08-16T00:00:00"/>
    <d v="2022-08-23T00:00:00"/>
    <x v="0"/>
    <n v="17713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7"/>
    <n v="6263410"/>
    <s v="Myron L. Company"/>
    <s v="6P"/>
    <s v="Triunfo-RS"/>
    <s v="Braskem"/>
    <m/>
    <d v="2021-08-16T00:00:00"/>
    <d v="2022-08-26T00:00:00"/>
    <x v="0"/>
    <n v="17724"/>
    <s v="ER ANALITICA"/>
    <s v="Instrumento liberao com restrição, eletrodo com lentidão. Porém, aceitou a calibração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5"/>
    <n v="1397596"/>
    <s v="Hach"/>
    <s v="DR2800"/>
    <s v="Triunfo-RS"/>
    <s v="Braskem"/>
    <m/>
    <d v="2021-08-16T00:00:00"/>
    <d v="2022-08-26T00:00:00"/>
    <x v="0"/>
    <n v="17721"/>
    <s v="ER ANALITICA"/>
    <s v="Instrumento liberado com restrição, filtros opticos BG370 e OG570 (Redondos) com oxidação"/>
    <s v="REALIZADO"/>
    <n v="8"/>
    <n v="9"/>
    <e v="#N/A"/>
  </r>
  <r>
    <s v="Brasil"/>
    <s v="Brianca Rmabor "/>
    <s v="bianca.rambor@suez.com"/>
    <m/>
    <s v="Fernanda Kaiser"/>
    <s v="fernanda.kaiser@suez.com"/>
    <s v="Heavy Industry - Fenix"/>
    <s v="RS"/>
    <x v="2"/>
    <n v="4222113"/>
    <s v="Myron L. Company"/>
    <s v="4P"/>
    <s v="Triunfo-RS"/>
    <s v="Braskem"/>
    <m/>
    <d v="2021-08-16T00:00:00"/>
    <d v="2022-08-23T00:00:00"/>
    <x v="0"/>
    <n v="17714"/>
    <s v="ER ANALITICA"/>
    <n v="0"/>
    <s v="REALIZADO"/>
    <n v="8"/>
    <n v="9"/>
    <e v="#N/A"/>
  </r>
  <r>
    <s v="Brasil"/>
    <s v="Brianca Rmabor "/>
    <s v="bianca.rambor@suez.com"/>
    <m/>
    <s v="Fernanda Kaiser"/>
    <s v="fernanda.kaiser@suez.com"/>
    <s v="Heavy Industry - Fenix"/>
    <s v="RS"/>
    <x v="7"/>
    <n v="6276483"/>
    <s v="Myron L. Company"/>
    <s v="6P"/>
    <s v="Triunfo-RS"/>
    <s v="Braskem"/>
    <m/>
    <d v="1899-12-30T00:00:00"/>
    <d v="2022-08-23T00:00:00"/>
    <x v="0"/>
    <n v="17716"/>
    <s v="ER ANALITICA"/>
    <n v="0"/>
    <s v="REALIZADO"/>
    <n v="8"/>
    <n v="9"/>
    <e v="#N/A"/>
  </r>
  <r>
    <s v="Brasil"/>
    <s v="Brianca Rmabor "/>
    <s v="bianca.rambor@suez.com"/>
    <m/>
    <s v="Fernanda Kaiser"/>
    <s v="fernanda.kaiser@suez.com"/>
    <s v="Heavy Industry - Fenix"/>
    <s v="RS"/>
    <x v="1"/>
    <n v="213126601019"/>
    <s v="Hach"/>
    <s v="DR900 "/>
    <s v="Triunfo-RS"/>
    <s v="Braskem"/>
    <m/>
    <d v="1899-12-30T00:00:00"/>
    <d v="2022-08-23T00:00:00"/>
    <x v="0"/>
    <n v="17717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3018600"/>
    <s v="Oakton"/>
    <s v="PH 5+"/>
    <s v="Triunfo-RS"/>
    <s v="Braskem"/>
    <m/>
    <d v="1899-12-30T00:00:00"/>
    <d v="2022-08-26T00:00:00"/>
    <x v="0"/>
    <n v="17687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4"/>
    <s v="E018923"/>
    <s v="Alfakit"/>
    <s v="Plus II"/>
    <s v="Triunfo-RS"/>
    <s v="Braskem"/>
    <m/>
    <d v="1899-12-30T00:00:00"/>
    <d v="2022-08-26T00:00:00"/>
    <x v="0"/>
    <n v="17703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5"/>
    <n v="150580001012"/>
    <s v="Hach"/>
    <s v="DR1900"/>
    <s v="Triunfo-RS"/>
    <s v="Braskem"/>
    <d v="2020-08-11T00:00:00"/>
    <d v="2021-08-16T00:00:00"/>
    <d v="2022-08-26T00:00:00"/>
    <x v="0"/>
    <n v="17704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7"/>
    <n v="6278288"/>
    <s v="Myron L. Company"/>
    <s v="6P"/>
    <s v="Triunfo-RS"/>
    <s v="Braskem"/>
    <m/>
    <d v="1899-12-30T00:00:00"/>
    <d v="2022-08-26T00:00:00"/>
    <x v="0"/>
    <n v="17723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4"/>
    <s v="21070D000222"/>
    <s v="Hach"/>
    <s v="2100Q"/>
    <s v="Triunfo-RS"/>
    <s v="Braskem"/>
    <m/>
    <d v="1899-12-30T00:00:00"/>
    <d v="2022-08-26T00:00:00"/>
    <x v="0"/>
    <n v="17725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1"/>
    <n v="212076601028"/>
    <s v="Hach"/>
    <s v="DR900 "/>
    <s v="Triunfo-RS"/>
    <s v="Braskem"/>
    <m/>
    <d v="1899-12-30T00:00:00"/>
    <d v="2022-08-26T00:00:00"/>
    <x v="0"/>
    <n v="17726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2"/>
    <n v="4239606"/>
    <s v="Myron L. Company"/>
    <s v="4PII"/>
    <s v="Triunfo-RS"/>
    <s v="Braskem"/>
    <m/>
    <d v="2021-05-17T00:00:00"/>
    <d v="2022-08-26T00:00:00"/>
    <x v="0"/>
    <n v="17693"/>
    <s v="ER ANALITICA"/>
    <n v="0"/>
    <s v="REALIZADO"/>
    <n v="8"/>
    <n v="9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3"/>
    <n v="2905626"/>
    <s v="GE"/>
    <s v="L6606"/>
    <s v="Triunfo-RS"/>
    <s v="Braskem"/>
    <m/>
    <d v="2021-08-16T00:00:00"/>
    <d v="2022-08-26T00:00:00"/>
    <x v="0"/>
    <n v="17688"/>
    <s v="ER ANALITICA"/>
    <s v="Instrumento liberado com restrição, eletrodo com vida útil avançada."/>
    <s v="REALIZADO"/>
    <n v="8"/>
    <n v="11"/>
    <e v="#N/A"/>
  </r>
  <r>
    <s v="Brasil"/>
    <s v="Fernanda Kaiser"/>
    <s v="fernanda.kaiser@suez.com"/>
    <s v="(51) 98105-8910"/>
    <s v="Fernanda Kaiser"/>
    <s v="fernanda.kaiser@suez.com"/>
    <s v="Heavy Industry - Fenix"/>
    <s v="RS"/>
    <x v="2"/>
    <n v="6274186"/>
    <s v="Myron L. Company"/>
    <s v="6P"/>
    <s v="Triunfo-RS"/>
    <s v="Braskem"/>
    <m/>
    <d v="1899-12-30T00:00:00"/>
    <d v="2022-08-26T00:00:00"/>
    <x v="0"/>
    <n v="17697"/>
    <s v="ER ANALITICA"/>
    <s v=" Instrumento liberado com restrição, eletrodo de pH com extrema lentidão"/>
    <s v="REALIZADO"/>
    <n v="8"/>
    <n v="11"/>
    <e v="#N/A"/>
  </r>
  <r>
    <s v="Brasil"/>
    <s v="Deivid elias"/>
    <s v="deivid.elias@suez.com"/>
    <s v="(55) 9626-8529"/>
    <s v="Karla Perin"/>
    <s v="karla.perin@suez.com"/>
    <s v="Heavy Industry - Fenix"/>
    <s v="RS"/>
    <x v="2"/>
    <n v="21883"/>
    <s v="Myron L. Company"/>
    <s v="6PFC"/>
    <s v="Uruguaiana-RS"/>
    <s v="AES"/>
    <d v="2020-08-11T00:00:00"/>
    <d v="2021-09-03T00:00:00"/>
    <d v="2022-09-19T00:00:00"/>
    <x v="0"/>
    <n v="18193"/>
    <s v="ER ANALITICA"/>
    <n v="0"/>
    <s v="REALIZADO"/>
    <n v="9"/>
    <n v="3"/>
    <e v="#N/A"/>
  </r>
  <r>
    <s v="Brasil"/>
    <s v="Deivid elias"/>
    <s v="deivid.elias@suez.com"/>
    <s v="(55) 9626-8529"/>
    <s v="Karla Perin"/>
    <s v="karla.perin@suez.com"/>
    <s v="Heavy Industry - Fenix"/>
    <s v="RS"/>
    <x v="3"/>
    <s v="UP-25058168"/>
    <s v="Denver"/>
    <s v="UP-25"/>
    <s v="Uruguaiana-RS"/>
    <s v="AES"/>
    <d v="2020-08-11T00:00:00"/>
    <d v="2021-09-03T00:00:00"/>
    <d v="2022-09-19T00:00:00"/>
    <x v="0"/>
    <n v="18194"/>
    <s v="ER ANALITICA"/>
    <n v="0"/>
    <s v="REALIZADO"/>
    <n v="9"/>
    <n v="3"/>
    <e v="#N/A"/>
  </r>
  <r>
    <s v="Brasil"/>
    <s v="Deivid elias"/>
    <s v="deivid.elias@suez.com"/>
    <s v="(55) 9626-8529"/>
    <s v="Karla Perin"/>
    <s v="karla.perin@suez.com"/>
    <s v="Heavy Industry - Fenix"/>
    <s v="RS"/>
    <x v="3"/>
    <s v="UP-10066426"/>
    <s v="Denver"/>
    <s v="UP-10"/>
    <s v="Uruguaiana-RS"/>
    <s v="AES"/>
    <d v="2020-08-11T00:00:00"/>
    <d v="2021-09-03T00:00:00"/>
    <d v="2022-09-19T00:00:00"/>
    <x v="0"/>
    <n v="18196"/>
    <s v="ER ANALITICA"/>
    <n v="0"/>
    <s v="REALIZADO"/>
    <n v="9"/>
    <n v="3"/>
    <e v="#N/A"/>
  </r>
  <r>
    <s v="Brasil"/>
    <s v="Deivid elias"/>
    <s v="deivid.elias@suez.com"/>
    <s v="(55) 9626-8529"/>
    <s v="Karla Perin"/>
    <s v="karla.perin@suez.com"/>
    <s v="Heavy Industry - Fenix"/>
    <s v="RS"/>
    <x v="5"/>
    <n v="200930003006"/>
    <s v="Hach"/>
    <s v="DR1900"/>
    <s v="Uruguaiana-RS"/>
    <s v="AES"/>
    <d v="2020-08-11T00:00:00"/>
    <d v="2021-09-03T00:00:00"/>
    <d v="2022-09-19T00:00:00"/>
    <x v="0"/>
    <n v="18197"/>
    <s v="ER ANALITICA"/>
    <n v="0"/>
    <s v="REALIZADO"/>
    <n v="9"/>
    <m/>
    <e v="#N/A"/>
  </r>
  <r>
    <s v="Brasil"/>
    <s v="Deivid elias"/>
    <s v="deivid.elias@suez.com"/>
    <s v="(55) 9626-8529"/>
    <s v="Karla Perin"/>
    <s v="karla.perin@suez.com"/>
    <s v="Heavy Industry - Fenix"/>
    <s v="RS"/>
    <x v="7"/>
    <n v="4239783"/>
    <s v="Myron L. Company"/>
    <s v="4P"/>
    <s v="Uruguaiana-RS"/>
    <s v="AES"/>
    <d v="2020-08-11T00:00:00"/>
    <d v="2021-09-03T00:00:00"/>
    <d v="2022-09-19T00:00:00"/>
    <x v="0"/>
    <n v="18198"/>
    <s v="ER ANALITICA"/>
    <n v="0"/>
    <s v="REALIZADO"/>
    <n v="9"/>
    <m/>
    <e v="#N/A"/>
  </r>
  <r>
    <s v="Brasil"/>
    <s v="Glauber Ruiz "/>
    <s v="glauber.ruiz@veolia.com"/>
    <s v="(42) 99157-6316"/>
    <s v="Rafael Nascimento"/>
    <s v="rafael.nascimento@veolia.com"/>
    <s v="L29"/>
    <s v="SC"/>
    <x v="1"/>
    <n v="203166601040"/>
    <s v="Hach"/>
    <s v="DR900 "/>
    <s v="Jaraguá do Sul-SC"/>
    <s v="no fixed customer (carried by owner)"/>
    <m/>
    <d v="1899-12-30T00:00:00"/>
    <d v="2022-07-19T00:00:00"/>
    <x v="0"/>
    <n v="17437"/>
    <s v="ER ANALITICA"/>
    <n v="0"/>
    <s v="REALIZADO"/>
    <n v="7"/>
    <m/>
    <s v="ADICIONADO"/>
  </r>
  <r>
    <s v="Brasil"/>
    <s v="Glauber Ruiz "/>
    <s v="glauber.ruiz@veolia.com"/>
    <s v="(42) 99157-6316"/>
    <s v="Rafael Nascimento"/>
    <s v="rafael.nascimento@veolia.com"/>
    <s v="L29"/>
    <s v="SC"/>
    <x v="7"/>
    <n v="6247091"/>
    <s v="Myron L. Company"/>
    <s v="6PFC"/>
    <s v="Jaraguá do Sul-SC"/>
    <s v="no fixed customer (carried by owner)"/>
    <m/>
    <d v="1899-12-30T00:00:00"/>
    <d v="2022-07-19T00:00:00"/>
    <x v="0"/>
    <n v="17439"/>
    <s v="ER ANALITICA"/>
    <s v="Eletrôdo do instrumento encontra-se avariado, impossibilitando o ajuste na escala de pH, liberado somente para uso na escala de condutívidade"/>
    <s v="REALIZADO"/>
    <n v="7"/>
    <m/>
    <s v="ADICIONADO"/>
  </r>
  <r>
    <s v="Brasil"/>
    <s v="Volmir Alberti"/>
    <s v="volmir.alberti@suez.com"/>
    <m/>
    <s v="Rafael Nascimento"/>
    <s v="rafael.nascimento@veolia.com"/>
    <s v="MM CO&amp;Sul"/>
    <s v="SC"/>
    <x v="7"/>
    <n v="6258649"/>
    <s v="Myron L. Company"/>
    <s v="6PFC"/>
    <s v="Jaraguá do Sul-SC"/>
    <s v="no fixed customer (carried by owner)"/>
    <m/>
    <d v="1899-12-30T00:00:00"/>
    <d v="2022-07-19T00:00:00"/>
    <x v="0"/>
    <n v="17434"/>
    <s v="ER ANALITICA"/>
    <s v="Eletrôdo do instrumento encontra-se avariado, impossibilitando o ajuste na escala de pH, liberado somente para uso na escala de condutívidade"/>
    <s v="REALIZADO"/>
    <n v="7"/>
    <n v="6"/>
    <s v="ADICIONADO"/>
  </r>
  <r>
    <s v="Brasil"/>
    <s v="Patrick Casagrande"/>
    <s v="patrick.casagrande@suez.com "/>
    <s v="(21) 99819-7815"/>
    <s v="Rafael Nascimento"/>
    <s v="rafael.nascimento@veolia.com"/>
    <s v="L29"/>
    <s v="SC"/>
    <x v="7"/>
    <n v="62273676"/>
    <s v="Myron L. Company"/>
    <s v="6PFC"/>
    <s v="Jaraguá do Sul-SC"/>
    <s v="no fixed customer (carried by owner)"/>
    <m/>
    <d v="1899-12-30T00:00:00"/>
    <d v="2022-07-19T00:00:00"/>
    <x v="0"/>
    <n v="17433"/>
    <s v="ER ANALITICA"/>
    <n v="0"/>
    <s v="REALIZADO"/>
    <n v="7"/>
    <n v="6"/>
    <s v="ADICIONADO"/>
  </r>
  <r>
    <s v="Brasil"/>
    <s v="Willian Paula "/>
    <s v="willian.paula@veolia.com"/>
    <m/>
    <s v="Rafael Nascimento"/>
    <s v="rafael.nascimento@veolia.com"/>
    <m/>
    <s v="SC"/>
    <x v="7"/>
    <n v="6258650"/>
    <s v="Myron L. Company"/>
    <s v="6PFC"/>
    <s v="Jaraguá do Sul-SC"/>
    <s v="no fixed customer (carried by owner)"/>
    <d v="2021-06-22T00:00:00"/>
    <d v="2021-06-22T00:00:00"/>
    <d v="2022-07-19T00:00:00"/>
    <x v="0"/>
    <n v="17440"/>
    <s v="ER ANALITICA"/>
    <n v="0"/>
    <s v="REALIZADO"/>
    <n v="7"/>
    <n v="6"/>
    <e v="#N/A"/>
  </r>
  <r>
    <s v="Brasil"/>
    <s v="Willian Paula "/>
    <s v="willian.paula@veolia.com"/>
    <m/>
    <s v="Rafael Nascimento"/>
    <s v="rafael.nascimento@veolia.com"/>
    <m/>
    <s v="SC"/>
    <x v="7"/>
    <n v="6247088"/>
    <s v="Myron L. Company"/>
    <s v="6PFC"/>
    <s v="Jaraguá do Sul-SC"/>
    <s v="no fixed customer (carried by owner)"/>
    <d v="2021-06-22T00:00:00"/>
    <d v="2021-06-22T00:00:00"/>
    <d v="2022-07-19T00:00:00"/>
    <x v="0"/>
    <n v="17438"/>
    <s v="ER ANALITICA"/>
    <s v="Eletrôdo do instrumento encontra-se avariado, impossibilitando o ajuste na escala de pH, liberado somente para uso na escala de condutívidade"/>
    <s v="REALIZADO"/>
    <n v="7"/>
    <n v="6"/>
    <e v="#N/A"/>
  </r>
  <r>
    <s v="Brasil"/>
    <s v="Matheus Hermes Bahr"/>
    <s v="matheus.bahr@suez.com"/>
    <s v="(47) 99138-6501"/>
    <s v="Rafael Nascimento"/>
    <s v="rafael.nascimento@veolia.com"/>
    <s v="L29"/>
    <s v="SC"/>
    <x v="1"/>
    <n v="192330001025"/>
    <s v="Hach"/>
    <s v="DR900 "/>
    <s v="Jaraguá do Sul-SC"/>
    <s v="WEG"/>
    <d v="2021-06-22T00:00:00"/>
    <d v="2021-06-22T00:00:00"/>
    <d v="2022-07-19T00:00:00"/>
    <x v="0"/>
    <n v="17432"/>
    <s v="ER ANALITICA"/>
    <n v="0"/>
    <s v="REALIZADO"/>
    <n v="7"/>
    <n v="6"/>
    <e v="#N/A"/>
  </r>
  <r>
    <s v="Brasil"/>
    <s v="Volmir Alberti"/>
    <s v="volmir.alberti@veolia.com"/>
    <m/>
    <s v="Rafael Nascimento"/>
    <s v="rafael.nascimento@veolia.com"/>
    <s v="MM CO&amp;Sul"/>
    <s v="SC"/>
    <x v="7"/>
    <n v="4212780"/>
    <s v="Myron L. Company"/>
    <s v="6PFC"/>
    <s v="Jaraguá do Sul-SC"/>
    <s v="no fixed customer (carried by owner)"/>
    <d v="2021-06-22T00:00:00"/>
    <d v="2021-06-22T00:00:00"/>
    <d v="2022-07-19T00:00:00"/>
    <x v="0"/>
    <n v="17465"/>
    <s v="ER ANALITICA"/>
    <n v="0"/>
    <s v="REALIZADO"/>
    <n v="7"/>
    <n v="6"/>
    <e v="#N/A"/>
  </r>
  <r>
    <s v="Brasil"/>
    <s v="Matheus Hermes Bahr"/>
    <s v="matheus.bahr@suez.com"/>
    <s v="(47) 99138-6501"/>
    <s v="Rafael Nascimento"/>
    <s v="rafael.nascimento@veolia.com"/>
    <s v="L29"/>
    <s v="SC"/>
    <x v="7"/>
    <n v="6253769"/>
    <s v="Myron L. Company"/>
    <s v="6PFC"/>
    <s v="Jaraguá do Sul-SC"/>
    <s v="no fixed customer (carried by owner)"/>
    <d v="2021-06-22T00:00:00"/>
    <d v="2021-06-22T00:00:00"/>
    <d v="2022-07-19T00:00:00"/>
    <x v="0"/>
    <n v="17435"/>
    <s v="ER ANALITICA"/>
    <n v="0"/>
    <s v="REALIZADO"/>
    <n v="7"/>
    <n v="3"/>
    <e v="#N/A"/>
  </r>
  <r>
    <s v="Brasil"/>
    <s v="Cleyton Frutuoso "/>
    <s v="cleyton.frutuoso@veolia.com"/>
    <m/>
    <s v="Rafael Nascimento"/>
    <s v="rafael.nascimento@veolia.com"/>
    <s v="MM CO&amp;Sul"/>
    <s v="SC"/>
    <x v="7"/>
    <n v="6253770"/>
    <s v="Myron L. Company"/>
    <s v="6PFC"/>
    <s v="Jaraguá do Sul-SC"/>
    <s v="no fixed customer (carried by owner)"/>
    <d v="2021-06-22T00:00:00"/>
    <d v="2021-06-22T00:00:00"/>
    <d v="2022-07-19T00:00:00"/>
    <x v="0"/>
    <n v="17464"/>
    <s v="ER ANALITICA"/>
    <s v="Eletrôdo do instrumento encontra-se avariado, impossibilitando o ajuste na escala de pH, liberado somente para uso na escala de condutívidade"/>
    <s v="REALIZADO"/>
    <n v="7"/>
    <n v="8"/>
    <e v="#N/A"/>
  </r>
  <r>
    <s v="Brasil"/>
    <s v="Patrick Casagrande"/>
    <s v="patrick.casagrande@suez.com "/>
    <s v="(21) 99819-7815"/>
    <s v="Rafael Nascimento"/>
    <s v="rafael.nascimento@veolia.com"/>
    <s v="L29"/>
    <s v="SC"/>
    <x v="1"/>
    <s v="12079BC22146"/>
    <s v="Hach"/>
    <s v="DR890"/>
    <s v="Jaraguá do Sul-SC"/>
    <s v="no fixed customer (carried by owner)"/>
    <d v="2020-07-23T00:00:00"/>
    <d v="2021-08-18T00:00:00"/>
    <d v="2022-07-19T00:00:00"/>
    <x v="0"/>
    <n v="17431"/>
    <s v="ER ANALITICA"/>
    <n v="0"/>
    <s v="REALIZADO"/>
    <n v="7"/>
    <n v="6"/>
    <e v="#N/A"/>
  </r>
  <r>
    <s v="Brasil"/>
    <s v="Thiago Ferreira da Silva"/>
    <s v="thiago.ferreiradasilva@suez.com"/>
    <s v="(11) 96068-7071"/>
    <s v="Davi Santos"/>
    <s v="davi.santos@suez.com"/>
    <s v="MM S&amp;E Sud&amp;NE"/>
    <s v="SP"/>
    <x v="3"/>
    <n v="585193"/>
    <s v="GE"/>
    <s v="L6606"/>
    <s v="ABC-SP"/>
    <s v="no fixed customer (carried by owner)"/>
    <m/>
    <d v="2021-05-17T00:00:00"/>
    <d v="2022-06-21T00:00:00"/>
    <x v="0"/>
    <n v="16933"/>
    <s v="ER ANALITICA"/>
    <n v="0"/>
    <s v="REALIZADO"/>
    <n v="6"/>
    <n v="3"/>
    <e v="#N/A"/>
  </r>
  <r>
    <s v="Brasil"/>
    <s v="Thiago Ferreira da Silva"/>
    <s v="thiago.ferreiradasilva@suez.com"/>
    <s v="(11) 96068-7071"/>
    <s v="Davi Santos"/>
    <s v="davi.santos@suez.com"/>
    <s v="MM S&amp;E Sud&amp;NE"/>
    <s v="SP"/>
    <x v="2"/>
    <n v="410580"/>
    <s v="Myron L. Company"/>
    <s v="4PII"/>
    <s v="ABC-SP"/>
    <s v="no fixed customer (carried by owner)"/>
    <d v="2020-05-26T00:00:00"/>
    <d v="2020-05-26T00:00:00"/>
    <d v="2022-06-21T00:00:00"/>
    <x v="0"/>
    <n v="16955"/>
    <s v="ER ANALITICA"/>
    <n v="0"/>
    <s v="REALIZADO"/>
    <n v="6"/>
    <n v="3"/>
    <e v="#N/A"/>
  </r>
  <r>
    <s v="Brasil"/>
    <s v="Eduardo Garcia Zotto"/>
    <s v="eduardo.zotto@suez.com"/>
    <s v="(14)  99836 9382  "/>
    <s v="Rafael Pietro"/>
    <s v="rafael.pietro@suez.com"/>
    <s v="MM S&amp;E Sude"/>
    <s v="SP"/>
    <x v="5"/>
    <n v="142380001002"/>
    <s v="Hach"/>
    <s v="DR1900"/>
    <s v="Agudos-SP"/>
    <s v="Ambev"/>
    <d v="2020-06-19T00:00:00"/>
    <d v="2020-06-19T00:00:00"/>
    <d v="2022-07-14T00:00:00"/>
    <x v="0"/>
    <n v="17247"/>
    <s v="ER ANALITICA"/>
    <s v="Carcaça superior do instrumento encontra-se avariada."/>
    <s v="REALIZADO"/>
    <n v="7"/>
    <n v="5"/>
    <e v="#N/A"/>
  </r>
  <r>
    <s v="Brasil"/>
    <s v="Rafaela Gomes"/>
    <s v="rafaela.gomes@suez.com"/>
    <s v="(11) 97192-7984"/>
    <s v="Vinicius de Paula"/>
    <s v="vinicius.paula@suez.com"/>
    <s v="Heavy Industry - Lobos"/>
    <s v="SP"/>
    <x v="2"/>
    <n v="4220739"/>
    <s v="Myron L. Company"/>
    <s v="4PII"/>
    <s v="Alumínio-SP"/>
    <s v="CBA"/>
    <d v="2020-05-28T00:00:00"/>
    <d v="2021-05-17T00:00:00"/>
    <d v="2022-06-13T00:00:00"/>
    <x v="0"/>
    <n v="16806"/>
    <s v="ER ANALITICA"/>
    <n v="0"/>
    <s v="REALIZADO"/>
    <n v="6"/>
    <n v="8"/>
    <e v="#N/A"/>
  </r>
  <r>
    <s v="Brasil"/>
    <s v="Rafaela Gomes"/>
    <s v="rafaela.gomes@suez.com"/>
    <s v="(11) 97192-7984"/>
    <s v="Vinicius de Paula"/>
    <s v="vinicius.paula@suez.com"/>
    <s v="Heavy Industry - Lobos"/>
    <s v="SP"/>
    <x v="2"/>
    <n v="4211535"/>
    <s v="Myron L. Company"/>
    <s v="4PII"/>
    <s v="Alumínio-SP"/>
    <s v="CBA"/>
    <d v="2020-05-28T00:00:00"/>
    <d v="2021-05-17T00:00:00"/>
    <d v="2022-06-13T00:00:00"/>
    <x v="0"/>
    <n v="16805"/>
    <s v="ER ANALITICA"/>
    <n v="0"/>
    <s v="REALIZADO"/>
    <n v="6"/>
    <n v="9"/>
    <e v="#N/A"/>
  </r>
  <r>
    <s v="Brasil"/>
    <s v="Rafaela Gomes"/>
    <s v="rafaela.gomes@suez.com"/>
    <s v="(11) 97192-7984"/>
    <s v="Vinicius de Paula"/>
    <s v="vinicius.paula@suez.com"/>
    <s v="Heavy Industry - Lobos"/>
    <s v="SP"/>
    <x v="5"/>
    <n v="1358800"/>
    <s v="Hach"/>
    <s v="DR2800"/>
    <s v="Alumínio-SP"/>
    <s v="CBA"/>
    <d v="2020-05-28T00:00:00"/>
    <d v="2021-05-17T00:00:00"/>
    <d v="2022-08-18T00:00:00"/>
    <x v="0"/>
    <n v="16901"/>
    <s v="ER ANALITICA"/>
    <n v="0"/>
    <s v="REALIZADO"/>
    <n v="8"/>
    <n v="9"/>
    <e v="#N/A"/>
  </r>
  <r>
    <s v="Brasil"/>
    <s v="Rafaela Gomes"/>
    <s v="rafaela.gomes@suez.com"/>
    <s v="(11) 97192-7984"/>
    <s v="Vinicius de Paula"/>
    <s v="vinicius.paula@suez.com"/>
    <s v="Heavy Industry - Lobos"/>
    <s v="SP"/>
    <x v="3"/>
    <n v="612331"/>
    <s v="GE"/>
    <s v="L6606"/>
    <s v="Alumínio-SP"/>
    <s v="CBA"/>
    <d v="2020-05-28T00:00:00"/>
    <d v="2021-05-17T00:00:00"/>
    <d v="2022-06-13T00:00:00"/>
    <x v="0"/>
    <n v="16808"/>
    <s v="ER ANALITICA"/>
    <s v=" Adesivo do teclado deteriorado, liberado com restrição."/>
    <s v="REALIZADO"/>
    <n v="6"/>
    <m/>
    <e v="#N/A"/>
  </r>
  <r>
    <s v="Brasil"/>
    <s v="Flaminio Neto"/>
    <s v="flaminio.neto@veolia.com"/>
    <s v="(16) 99610-2979"/>
    <s v="Sonia Cristina De Jesus Oliveira"/>
    <s v="sonia.jesus@suez.com"/>
    <s v="Araraquara (Lab)"/>
    <s v="SP"/>
    <x v="3"/>
    <n v="2902426"/>
    <s v="GE"/>
    <s v="L6606"/>
    <s v="Araraquara-SP"/>
    <s v="Veolia"/>
    <d v="2021-02-12T00:00:00"/>
    <d v="2021-02-12T00:00:00"/>
    <d v="2023-04-17T00:00:00"/>
    <x v="0"/>
    <n v="21410"/>
    <s v="ER ANALITICA"/>
    <n v="0"/>
    <s v="REALIZADO"/>
    <n v="4"/>
    <n v="9"/>
    <s v="ADICIONADO"/>
  </r>
  <r>
    <s v="Brasil"/>
    <s v="Flaminio Neto"/>
    <s v="flaminio.neto@veolia.com"/>
    <s v="(16) 99610-2979"/>
    <s v="Sonia Cristina De Jesus Oliveira"/>
    <s v="sonia.jesus@suez.com"/>
    <s v="Araraquara (Lab)"/>
    <s v="SP"/>
    <x v="4"/>
    <n v="5370058101"/>
    <s v="Hanna"/>
    <s v="Hi98703"/>
    <s v="Araraquara-SP"/>
    <s v="Veolia"/>
    <m/>
    <d v="1899-12-30T00:00:00"/>
    <d v="2023-04-17T00:00:00"/>
    <x v="0"/>
    <n v="21411"/>
    <s v="ER ANALITICA"/>
    <n v="0"/>
    <s v="REALIZADO"/>
    <n v="4"/>
    <n v="7"/>
    <e v="#N/A"/>
  </r>
  <r>
    <s v="Brasil"/>
    <s v="Flaminio Neto"/>
    <s v="flaminio.neto@veolia.com"/>
    <s v="(16) 99610-2979"/>
    <s v="Sonia Cristina De Jesus Oliveira"/>
    <s v="sonia.jesus@suez.com"/>
    <s v="Araraquara (Lab)"/>
    <s v="SP"/>
    <x v="5"/>
    <n v="1373274"/>
    <s v="Hach"/>
    <s v="DR2800"/>
    <s v="Araraquara-SP"/>
    <s v="Veolia"/>
    <d v="2021-02-12T00:00:00"/>
    <d v="2021-02-12T00:00:00"/>
    <d v="2023-04-17T00:00:00"/>
    <x v="0"/>
    <n v="21412"/>
    <s v="ER ANALITICA"/>
    <s v="Bateria de lítio com baixa carga e filtro óptico azul manchado."/>
    <s v="REALIZADO"/>
    <n v="4"/>
    <n v="7"/>
    <e v="#N/A"/>
  </r>
  <r>
    <s v="Brasil"/>
    <s v="Flaminio Neto"/>
    <s v="flaminio.neto@veolia.com"/>
    <s v="(16) 99610-2979"/>
    <s v="Sonia Cristina De Jesus Oliveira"/>
    <s v="sonia.jesus@suez.com"/>
    <s v="Araraquara (Lab)"/>
    <s v="SP"/>
    <x v="6"/>
    <s v="D452202153"/>
    <s v="Shimadzu"/>
    <s v="AY220"/>
    <s v="Araraquara-SP"/>
    <s v="Veolia"/>
    <m/>
    <d v="1899-12-30T00:00:00"/>
    <d v="2023-04-17T00:00:00"/>
    <x v="0"/>
    <n v="21413"/>
    <s v="ER ANALITICA"/>
    <s v="Instrumento apresenta lentidão nas leituras devido vida útil avançada."/>
    <s v="REALIZADO"/>
    <n v="4"/>
    <m/>
    <e v="#N/A"/>
  </r>
  <r>
    <s v="Brasil"/>
    <s v="Natália Correia"/>
    <s v="natalia.correa@suez.com"/>
    <s v="(16) 99756-8086"/>
    <s v="Sonia Cristina De Jesus Oliveira"/>
    <s v="sonia.jesus@suez.com"/>
    <s v="MM S&amp;E Sude"/>
    <s v="SP"/>
    <x v="2"/>
    <n v="4240437"/>
    <s v="Myron L. Company"/>
    <s v="4P"/>
    <s v="Araraquara-SP"/>
    <s v="Suez WTS (Laboratório)"/>
    <m/>
    <d v="2021-07-30T00:00:00"/>
    <d v="2022-07-14T00:00:00"/>
    <x v="0"/>
    <n v="17244"/>
    <s v="ER ANALITICA"/>
    <n v="0"/>
    <s v="REALIZADO"/>
    <n v="7"/>
    <n v="7"/>
    <s v="ADICIONADO"/>
  </r>
  <r>
    <s v="Brasil"/>
    <s v="Natália Correia"/>
    <s v="natalia.correa@suez.com"/>
    <s v="(16) 99756-8086"/>
    <s v="Rafael Campos"/>
    <s v="rafael.campos@suez.com"/>
    <s v="MM S&amp;E Sude"/>
    <s v="SP"/>
    <x v="5"/>
    <n v="1354920"/>
    <s v="Hach"/>
    <s v=" DR2800"/>
    <s v="Araraquara-SP"/>
    <s v="Suez WTS (Laboratório)"/>
    <m/>
    <d v="1899-12-30T00:00:00"/>
    <d v="2022-07-14T00:00:00"/>
    <x v="0"/>
    <n v="17243"/>
    <s v="ER ANALITICA"/>
    <s v="Leitor de código de barras do instrumento não está funcionando."/>
    <s v="REALIZADO"/>
    <n v="7"/>
    <n v="7"/>
    <e v="#N/A"/>
  </r>
  <r>
    <s v="Brasil"/>
    <s v="Natália Correia"/>
    <s v="sonia.jesus@suez.com"/>
    <s v="(16) 99636-8332"/>
    <s v="Sonia Cristina De Jesus Oliveira"/>
    <s v="sonia.jesus@suez.com"/>
    <s v="MM S&amp;E Sude"/>
    <s v="SP"/>
    <x v="3"/>
    <n v="2902019"/>
    <s v="GE"/>
    <s v="L6606"/>
    <s v="Araraquara-SP"/>
    <s v="Suez WTS (Laboratório)"/>
    <m/>
    <d v="2021-07-30T00:00:00"/>
    <d v="2022-07-14T00:00:00"/>
    <x v="0"/>
    <n v="17242"/>
    <s v="ER ANALITICA"/>
    <n v="0"/>
    <s v="REALIZADO"/>
    <n v="7"/>
    <n v="9"/>
    <s v="ADICIONADO"/>
  </r>
  <r>
    <s v="Brasil"/>
    <s v="Sonia Cristina De Jesus Oliveira"/>
    <s v="sonia.jesus@suez.com"/>
    <s v="(16) 99636-8332"/>
    <s v="Sonia Cristina De Jesus Oliveira"/>
    <s v="sonia.jesus@suez.com"/>
    <s v="MM S&amp;E Sude"/>
    <s v="SP"/>
    <x v="5"/>
    <n v="1532591"/>
    <s v="Hach"/>
    <s v=" DR3900"/>
    <s v="Araraquara-SP"/>
    <s v="Suez WTS (Laboratório)"/>
    <d v="2021-07-30T00:00:00"/>
    <d v="2021-07-30T00:00:00"/>
    <d v="2022-07-12T00:00:00"/>
    <x v="0"/>
    <n v="17213"/>
    <s v="ER ANALITICA"/>
    <n v="0"/>
    <s v="REALIZADO"/>
    <n v="7"/>
    <n v="9"/>
    <e v="#N/A"/>
  </r>
  <r>
    <s v="Brasil"/>
    <s v="Sonia Cristina De Jesus Oliveira"/>
    <s v="sonia.jesus@suez.com"/>
    <s v="(16) 99636-8332"/>
    <s v="Sonia Cristina De Jesus Oliveira"/>
    <s v="sonia.jesus@suez.com"/>
    <s v="MM S&amp;E Sude"/>
    <s v="SP"/>
    <x v="7"/>
    <n v="6227214"/>
    <s v="Myron L. Company"/>
    <s v="6PFC"/>
    <s v="Araraquara-SP"/>
    <s v="Suez WTS (Laboratório)"/>
    <d v="2021-07-30T00:00:00"/>
    <d v="2021-07-30T00:00:00"/>
    <d v="2022-07-12T00:00:00"/>
    <x v="0"/>
    <n v="17223"/>
    <s v="ER ANALITICA"/>
    <s v=" Eletrodo do instrumento encontra-se com vida avançado, apresentando lentidão nas leituras."/>
    <s v="REALIZADO"/>
    <n v="7"/>
    <n v="9"/>
    <e v="#N/A"/>
  </r>
  <r>
    <s v="Brasil"/>
    <s v="Sonia Cristina De Jesus Oliveira"/>
    <s v="sonia.jesus@suez.com"/>
    <s v="(16) 99636-8332"/>
    <s v="Sonia Cristina De Jesus Oliveira"/>
    <s v="sonia.jesus@suez.com"/>
    <s v="MM S&amp;E Sude"/>
    <s v="SP"/>
    <x v="3"/>
    <n v="50008"/>
    <s v="Digimed"/>
    <s v="DM-2P"/>
    <s v="Araraquara-SP"/>
    <s v="Suez WTS (Laboratório)"/>
    <d v="2021-07-30T00:00:00"/>
    <d v="2021-07-30T00:00:00"/>
    <d v="2022-07-12T00:00:00"/>
    <x v="0"/>
    <n v="17234"/>
    <s v="ER ANALITICA"/>
    <n v="0"/>
    <s v="REALIZADO"/>
    <n v="7"/>
    <n v="9"/>
    <e v="#N/A"/>
  </r>
  <r>
    <s v="Brasil"/>
    <s v="Sonia Cristina De Jesus Oliveira"/>
    <s v="sonia.jesus@suez.com"/>
    <s v="(16) 99636-8333"/>
    <s v="Sonia Cristina De Jesus Oliveira"/>
    <s v="sonia.jesus@suez.com"/>
    <s v="MM S&amp;E Sude"/>
    <s v="SP"/>
    <x v="4"/>
    <s v="21080D000412"/>
    <s v="Hach"/>
    <s v="2100Q"/>
    <s v="Araraquara-SP"/>
    <s v="Suez WTS (Laboratório)"/>
    <m/>
    <d v="1899-12-30T00:00:00"/>
    <d v="2022-07-12T00:00:00"/>
    <x v="0"/>
    <n v="17235"/>
    <s v="ER ANALITICA"/>
    <n v="0"/>
    <s v="REALIZADO"/>
    <n v="7"/>
    <n v="7"/>
    <e v="#N/A"/>
  </r>
  <r>
    <s v="Brasil"/>
    <s v="Jonathan Giovedy"/>
    <s v="jonathan.giovedy@suez.com"/>
    <s v="(19) 99965-7673"/>
    <s v="Gustavo Rowe"/>
    <s v="gustavo.rowe@suez.com"/>
    <s v="MM S&amp;E Sud&amp;NE"/>
    <s v="SP"/>
    <x v="1"/>
    <n v="203166601039"/>
    <s v="Hach"/>
    <s v="DR900 "/>
    <s v="Campinas-SP"/>
    <s v="no fixed customer (carried by owner)"/>
    <d v="2021-03-08T00:00:00"/>
    <d v="2021-03-08T00:00:00"/>
    <d v="2023-03-03T00:00:00"/>
    <x v="0"/>
    <n v="20710"/>
    <s v="ER ANALITICA"/>
    <n v="0"/>
    <s v="REALIZADO"/>
    <n v="3"/>
    <n v="11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6"/>
    <s v="D452201536"/>
    <s v="Shimadzu"/>
    <m/>
    <s v="Cotia -SP"/>
    <m/>
    <m/>
    <d v="2021-05-17T00:00:00"/>
    <d v="2021-05-17T00:00:00"/>
    <x v="1"/>
    <n v="12354"/>
    <s v="ER ANALITICA"/>
    <n v="0"/>
    <s v="AGUARDANDO RETORNO"/>
    <n v="5"/>
    <n v="7"/>
    <s v="ADICIONADO"/>
  </r>
  <r>
    <s v="Brasil"/>
    <s v="Leonardo Gonçalves"/>
    <s v="leonardo.goncalves@suez.com"/>
    <s v="(21) 99607-3132"/>
    <s v="Leonardo Gonçalves"/>
    <s v="leonardo.goncalves@suez.com"/>
    <s v="Lab E&amp;P"/>
    <s v="SP"/>
    <x v="5"/>
    <s v="VED1404020"/>
    <s v="Ajmicronal"/>
    <s v="AJX1600"/>
    <s v="Cotia -SP"/>
    <s v="Suez WTS (Laboratório)"/>
    <d v="2021-02-12T00:00:00"/>
    <d v="2021-02-12T00:00:00"/>
    <d v="2022-03-09T00:00:00"/>
    <x v="1"/>
    <n v="15707"/>
    <s v="ER ANALITICA"/>
    <n v="0"/>
    <s v="AGUARDANDO RETORNO"/>
    <n v="3"/>
    <n v="6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3"/>
    <n v="472748"/>
    <s v="Qualxtron"/>
    <s v="QX1500"/>
    <s v="Cotia -SP"/>
    <s v="Suez WTS (Laboratório)"/>
    <d v="2021-02-12T00:00:00"/>
    <d v="2021-02-12T00:00:00"/>
    <d v="2022-03-09T00:00:00"/>
    <x v="1"/>
    <n v="15718"/>
    <s v="ER ANALITICA"/>
    <n v="0"/>
    <s v="AGUARDANDO RETORNO"/>
    <n v="3"/>
    <n v="6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2"/>
    <n v="410480"/>
    <s v="Myron L. Company"/>
    <s v="Ultrameter II 4P"/>
    <s v="Cotia -SP"/>
    <m/>
    <m/>
    <d v="2021-05-17T00:00:00"/>
    <d v="2021-05-17T00:00:00"/>
    <x v="1"/>
    <n v="12341"/>
    <s v="ER ANALITICA"/>
    <s v="Display com avarias"/>
    <s v="AGUARDANDO RETORNO"/>
    <n v="5"/>
    <n v="1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2"/>
    <n v="4210448"/>
    <s v="Myron L. Company"/>
    <m/>
    <s v="Cotia -SP"/>
    <m/>
    <m/>
    <d v="2021-05-17T00:00:00"/>
    <d v="2021-05-17T00:00:00"/>
    <x v="1"/>
    <n v="12339"/>
    <s v="ER ANALITICA"/>
    <s v="Carcaça do instrumento trincada."/>
    <s v="AGUARDANDO RETORNO"/>
    <n v="5"/>
    <n v="9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1"/>
    <n v="210266601021"/>
    <s v="Hach"/>
    <s v="DR900 "/>
    <s v="Cotia -SP"/>
    <s v="Suez WTS (Laboratório)"/>
    <d v="2021-04-20T00:00:00"/>
    <d v="2021-04-20T00:00:00"/>
    <d v="2021-04-20T00:00:00"/>
    <x v="1"/>
    <s v=""/>
    <s v="Hexis"/>
    <s v=""/>
    <s v="AGUARDANDO RETORNO"/>
    <n v="4"/>
    <n v="9"/>
    <s v="ADICIONADO"/>
  </r>
  <r>
    <s v="Brasil"/>
    <s v="Leonardo Gonçalves"/>
    <s v="leonardo.goncalves@suez.com"/>
    <s v="(21) 99607-3132"/>
    <s v="Leonardo Gonçalves"/>
    <s v="leonardo.goncalves@suez.com"/>
    <s v="Lab E&amp;P"/>
    <s v="SP"/>
    <x v="1"/>
    <n v="210246661016"/>
    <s v="Hach"/>
    <s v="DR900 "/>
    <s v="Cotia -SP"/>
    <s v="Suez WTS (Laboratório)"/>
    <d v="2021-04-20T00:00:00"/>
    <d v="2021-04-20T00:00:00"/>
    <d v="2021-04-20T00:00:00"/>
    <x v="1"/>
    <s v=""/>
    <s v="Hexis"/>
    <s v=""/>
    <s v="AGUARDANDO RETORNO"/>
    <n v="4"/>
    <n v="9"/>
    <e v="#N/A"/>
  </r>
  <r>
    <s v="Brasil"/>
    <s v="Flaminio Neto"/>
    <s v="flaminio.neto@veolia.com"/>
    <s v="(16) 99610-2979"/>
    <s v="Sonia Cristina De Jesus Oliveira"/>
    <s v="sonia.jesus@suez.com"/>
    <s v="Araraquara (Lab)"/>
    <s v="SP"/>
    <x v="2"/>
    <s v="A15763"/>
    <s v="Thermo Scientific"/>
    <s v="Orion 3 Star"/>
    <s v="Araraquara-SP"/>
    <s v="Veolia"/>
    <d v="2021-04-20T00:00:00"/>
    <d v="2021-04-20T00:00:00"/>
    <d v="2023-04-17T00:00:00"/>
    <x v="0"/>
    <n v="21415"/>
    <s v="ER ANALITICA"/>
    <n v="0"/>
    <s v="REALIZADO"/>
    <n v="4"/>
    <n v="9"/>
    <s v="ADICIONADO"/>
  </r>
  <r>
    <s v="Brasil"/>
    <s v="Rafael Campos"/>
    <s v="rafael.campos@suez.com"/>
    <s v="(11) 95784-0665"/>
    <s v="Rafael Campos"/>
    <s v="rafael.campos@suez.com"/>
    <s v="Cotia (Laboratórios)"/>
    <s v="SP"/>
    <x v="3"/>
    <n v="2296242"/>
    <s v="GE"/>
    <s v="L6606"/>
    <s v="Cotia -SP"/>
    <s v="Suez WTS (Laboratório)"/>
    <d v="2020-05-28T00:00:00"/>
    <d v="2021-05-17T00:00:00"/>
    <d v="2021-05-17T00:00:00"/>
    <x v="1"/>
    <n v="12334"/>
    <s v="ER ANALITICA"/>
    <s v="Instrumento inoperante, devido vazamento de pilhas. Será encaminhado a ER."/>
    <s v="AGUARDANDO RETORNO"/>
    <n v="5"/>
    <n v="11"/>
    <e v="#N/A"/>
  </r>
  <r>
    <s v="Brasil"/>
    <s v="Rafael Campos"/>
    <s v="rafael.campos@suez.com"/>
    <s v="(11) 95784-0665"/>
    <s v="Rafael Campos"/>
    <s v="rafael.campos@suez.com"/>
    <s v="Cotia (Laboratórios)"/>
    <s v="SP"/>
    <x v="1"/>
    <n v="153160001028"/>
    <s v="Hach"/>
    <s v="DR900 "/>
    <s v="Cotia -SP"/>
    <s v="Suez WTS (Laboratório)"/>
    <d v="2020-05-27T00:00:00"/>
    <d v="2021-05-17T00:00:00"/>
    <d v="2021-05-17T00:00:00"/>
    <x v="1"/>
    <n v="12332"/>
    <s v="ER ANALITICA"/>
    <n v="0"/>
    <s v="AGUARDANDO RETORNO"/>
    <n v="5"/>
    <n v="5"/>
    <e v="#N/A"/>
  </r>
  <r>
    <s v="Brasil"/>
    <s v="Rafael Campos"/>
    <s v="rafael.campos@suez.com"/>
    <s v="(11) 95784-0665"/>
    <s v="Rafael Campos"/>
    <s v="rafael.campos@suez.com"/>
    <s v="Cotia (Laboratórios)"/>
    <s v="SP"/>
    <x v="2"/>
    <n v="4239598"/>
    <s v="Myron L. Company"/>
    <s v="4PII"/>
    <s v="Cotia -SP"/>
    <s v="Suez WTS (Laboratório)"/>
    <d v="2021-02-12T00:00:00"/>
    <d v="2021-02-12T00:00:00"/>
    <d v="2021-02-12T00:00:00"/>
    <x v="1"/>
    <s v=""/>
    <s v="Hexis"/>
    <s v=""/>
    <s v="AGUARDANDO RETORNO"/>
    <n v="2"/>
    <n v="8"/>
    <e v="#N/A"/>
  </r>
  <r>
    <s v="Brasil"/>
    <s v="Rafael Campos"/>
    <s v="rafael.campos@suez.com"/>
    <s v="(11) 95784-0665"/>
    <s v="Rafael Campos"/>
    <s v="rafael.campos@suez.com"/>
    <s v="Cotia (Laboratórios)"/>
    <s v="SP"/>
    <x v="7"/>
    <n v="6203837"/>
    <s v="Myron L. Company"/>
    <s v="6PFC"/>
    <s v="Cotia -SP"/>
    <s v="Suez WTS (Laboratório)"/>
    <d v="2021-02-12T00:00:00"/>
    <d v="2021-02-12T00:00:00"/>
    <d v="2021-02-12T00:00:00"/>
    <x v="1"/>
    <s v=""/>
    <s v="Hexis"/>
    <s v=""/>
    <s v="AGUARDANDO RETORNO"/>
    <n v="2"/>
    <n v="8"/>
    <e v="#N/A"/>
  </r>
  <r>
    <s v="Brasil"/>
    <s v="Rafael Campos"/>
    <s v="rafael.campos@suez.com"/>
    <s v="(11) 95784-0665"/>
    <s v="Rafael Campos"/>
    <s v="rafael.campos@suez.com"/>
    <s v="Cotia (Laboratórios)"/>
    <s v="SP"/>
    <x v="3"/>
    <n v="2909161"/>
    <s v="GE"/>
    <s v="L6606"/>
    <s v="Cotia -SP"/>
    <s v="Suez WTS (Laboratório)"/>
    <d v="2021-02-12T00:00:00"/>
    <d v="2021-02-12T00:00:00"/>
    <d v="2021-02-12T00:00:00"/>
    <x v="1"/>
    <s v=""/>
    <s v="Hexis"/>
    <s v=""/>
    <s v="AGUARDANDO RETORNO"/>
    <n v="2"/>
    <n v="8"/>
    <e v="#N/A"/>
  </r>
  <r>
    <s v="Brasil"/>
    <s v="Rubens Giglioli"/>
    <s v="rubens.giglioli@suez.com"/>
    <m/>
    <m/>
    <m/>
    <m/>
    <s v="SP"/>
    <x v="5"/>
    <n v="1378680"/>
    <s v="Hach"/>
    <s v="DR2800"/>
    <s v="Lençois Paulista-SP"/>
    <s v="Bracell"/>
    <d v="2020-08-24T00:00:00"/>
    <d v="2020-08-24T00:00:00"/>
    <d v="2022-08-15T00:00:00"/>
    <x v="0"/>
    <n v="17478"/>
    <s v="ER ANALITICA"/>
    <n v="0"/>
    <s v="REALIZADO"/>
    <n v="8"/>
    <n v="11"/>
    <e v="#N/A"/>
  </r>
  <r>
    <s v="Brasil"/>
    <s v="Thiago Garcia"/>
    <s v="thiago.garcia@veolia.com"/>
    <m/>
    <s v="Renato Chialastri"/>
    <s v="renato.chialastri@suez.com"/>
    <s v="MM S&amp;E Sude"/>
    <s v="SP"/>
    <x v="5"/>
    <n v="1562954"/>
    <s v="Hach"/>
    <s v=" DR3900"/>
    <s v="Presidente Prudente-SP"/>
    <m/>
    <d v="2020-12-08T00:00:00"/>
    <d v="2020-12-08T00:00:00"/>
    <d v="2023-04-18T00:00:00"/>
    <x v="0"/>
    <n v="21419"/>
    <s v="ER ANALITICA"/>
    <n v="0"/>
    <s v="REALIZADO"/>
    <n v="4"/>
    <n v="3"/>
    <e v="#N/A"/>
  </r>
  <r>
    <s v="Brasil"/>
    <s v="Thiago Garcia"/>
    <s v="thiago.garcia@veolia.com"/>
    <m/>
    <s v="Renato Chialastri"/>
    <s v="renato.chialastri@suez.com"/>
    <s v="MM S&amp;E Sude"/>
    <s v="SP"/>
    <x v="2"/>
    <n v="4236903"/>
    <s v="Myron L. Company"/>
    <s v="4PII"/>
    <s v="Presidente Prudente-SP"/>
    <m/>
    <m/>
    <d v="1899-12-30T00:00:00"/>
    <d v="2023-04-18T00:00:00"/>
    <x v="0"/>
    <n v="21420"/>
    <s v="ER ANALITICA"/>
    <n v="0"/>
    <s v="REALIZADO"/>
    <n v="4"/>
    <n v="3"/>
    <e v="#N/A"/>
  </r>
  <r>
    <s v="Brasil"/>
    <s v="Antônio Golçalves"/>
    <s v="antonio.goncalves1@veolia.com"/>
    <m/>
    <s v="Renato Chialastri"/>
    <s v="renato.chialastri@suez.com"/>
    <s v="MM S&amp;E Sude"/>
    <s v="SP"/>
    <x v="2"/>
    <n v="4220742"/>
    <s v="Myron L. Company"/>
    <s v="4PII"/>
    <s v="Promissão-SP"/>
    <s v="Marfrig"/>
    <d v="2020-12-08T00:00:00"/>
    <d v="2020-12-08T00:00:00"/>
    <d v="2023-04-18T00:00:00"/>
    <x v="0"/>
    <n v="21424"/>
    <s v="ER ANALITICA"/>
    <n v="0"/>
    <s v="REALIZADO"/>
    <n v="4"/>
    <n v="8"/>
    <e v="#N/A"/>
  </r>
  <r>
    <s v="Brasil"/>
    <s v="Antônio Golçalves"/>
    <s v="antonio.goncalves1@veolia.com"/>
    <m/>
    <s v="Renato Chialastri"/>
    <s v="renato.chialastri@suez.com"/>
    <s v="MM S&amp;E Sude"/>
    <s v="SP"/>
    <x v="5"/>
    <n v="142380001005"/>
    <s v="Hach"/>
    <s v="DR1900"/>
    <s v="Promissão-SP"/>
    <s v="Marfrig"/>
    <d v="2020-12-08T00:00:00"/>
    <d v="2020-12-08T00:00:00"/>
    <d v="2023-04-18T00:00:00"/>
    <x v="0"/>
    <n v="21423"/>
    <s v="ER ANALITICA"/>
    <s v="Carcaça superior avariada e todas as teclas."/>
    <s v="REALIZADO"/>
    <n v="4"/>
    <n v="7"/>
    <e v="#N/A"/>
  </r>
  <r>
    <s v="Brasil"/>
    <s v="Antônio Golçalves"/>
    <s v="antonio.goncalves1@veolia.com"/>
    <m/>
    <s v="Renato Chialastri"/>
    <s v="renato.chialastri@suez.com"/>
    <s v="MM S&amp;E Sude"/>
    <s v="SP"/>
    <x v="3"/>
    <n v="538624"/>
    <s v="GE"/>
    <s v="L6606"/>
    <s v="Promissão-SP"/>
    <s v="Marfrig"/>
    <d v="2020-12-08T00:00:00"/>
    <d v="2020-12-08T00:00:00"/>
    <d v="2023-04-19T00:00:00"/>
    <x v="0"/>
    <n v="21417"/>
    <s v="ER ANALITICA"/>
    <n v="0"/>
    <s v="REALIZADO"/>
    <n v="4"/>
    <n v="9"/>
    <e v="#N/A"/>
  </r>
  <r>
    <s v="Brasil"/>
    <s v="Ulisses Alves de Sibia"/>
    <s v="ulisses.sibia@suez.com"/>
    <s v="(14) 98157 5005"/>
    <s v="Renato Chialastri"/>
    <s v="renato.chialastri@suez.com"/>
    <s v="MM S&amp;E Sude"/>
    <s v="SP"/>
    <x v="5"/>
    <n v="142380001014"/>
    <s v="Hach"/>
    <s v="DR1900"/>
    <s v="Promissão-SP"/>
    <s v="Marfrig"/>
    <d v="2020-12-08T00:00:00"/>
    <d v="2020-12-08T00:00:00"/>
    <d v="2023-04-19T00:00:00"/>
    <x v="0"/>
    <n v="21426"/>
    <s v="ER ANALITICA"/>
    <n v="0"/>
    <s v="REALIZADO"/>
    <n v="4"/>
    <n v="3"/>
    <e v="#N/A"/>
  </r>
  <r>
    <s v="Brasil"/>
    <s v="Ulisses Alves de Sibia"/>
    <s v="ulisses.sibia@suez.com"/>
    <s v="(14) 98157 5005"/>
    <s v="Renato Chialastri"/>
    <s v="renato.chialastri@suez.com"/>
    <s v="MM S&amp;E Sude"/>
    <s v="SP"/>
    <x v="7"/>
    <n v="6213434"/>
    <s v="Myron L. Company"/>
    <s v="6PFC"/>
    <s v="Promissão-SP"/>
    <s v="Marfrig"/>
    <d v="2020-12-08T00:00:00"/>
    <d v="2020-12-08T00:00:00"/>
    <d v="2023-04-18T00:00:00"/>
    <x v="0"/>
    <n v="21418"/>
    <s v="ER ANALITICA"/>
    <s v="Sonda de condutividade apresenta vida útil avançada."/>
    <s v="REALIZADO"/>
    <n v="4"/>
    <n v="9"/>
    <e v="#N/A"/>
  </r>
  <r>
    <s v="Brasil"/>
    <s v="Ulisses Alves de Sibia"/>
    <s v="ulisses.sibia@suez.com"/>
    <s v="(14) 98157 5005"/>
    <s v="Renato Chialastri"/>
    <s v="renato.chialastri@suez.com"/>
    <s v="MM S&amp;E Sude"/>
    <s v="SP"/>
    <x v="3"/>
    <n v="2905640"/>
    <s v="GE"/>
    <s v="L6606"/>
    <s v="Promissão-SP"/>
    <s v="Marfrig"/>
    <d v="2020-12-08T00:00:00"/>
    <d v="2020-12-08T00:00:00"/>
    <d v="2023-04-19T00:00:00"/>
    <x v="0"/>
    <n v="21416"/>
    <s v="ER ANALITICA"/>
    <n v="0"/>
    <s v="REALIZADO"/>
    <n v="4"/>
    <n v="9"/>
    <e v="#N/A"/>
  </r>
  <r>
    <s v="Brasil"/>
    <s v="Antônio Golçalves"/>
    <s v="antonio.goncalves1@veolia.com"/>
    <m/>
    <s v="Renato Chialastri"/>
    <s v="renato.chialastri@suez.com"/>
    <s v="MM S&amp;E Sude"/>
    <s v="SP"/>
    <x v="3"/>
    <n v="1518994"/>
    <s v="GE"/>
    <s v="L6606"/>
    <s v="Promissão-SP"/>
    <s v="Marfrig"/>
    <m/>
    <d v="1899-12-30T00:00:00"/>
    <d v="2023-04-18T00:00:00"/>
    <x v="0"/>
    <n v="21421"/>
    <s v="ER ANALITICA"/>
    <n v="0"/>
    <s v="REALIZADO"/>
    <n v="4"/>
    <m/>
    <e v="#N/A"/>
  </r>
  <r>
    <s v="Brasil"/>
    <s v="Antônio Golçalves"/>
    <s v="antonio.goncalves1@veolia.com"/>
    <m/>
    <s v="Renato Chialastri"/>
    <s v="renato.chialastri@suez.com"/>
    <s v="MM S&amp;E Sude"/>
    <s v="SP"/>
    <x v="3"/>
    <n v="2983026"/>
    <s v="GE"/>
    <s v="L6606"/>
    <s v="Promissão-SP"/>
    <s v="Marfrig"/>
    <m/>
    <d v="1899-12-30T00:00:00"/>
    <d v="2023-04-18T00:00:00"/>
    <x v="0"/>
    <n v="21422"/>
    <s v="ER ANALITICA"/>
    <n v="0"/>
    <s v="REALIZADO"/>
    <n v="4"/>
    <m/>
    <n v="0"/>
  </r>
  <r>
    <s v="Brasil"/>
    <s v="Everton Delturqui"/>
    <s v="everton.delturqui@suez.com"/>
    <s v="(12) 99783-1124"/>
    <s v="Rodrigo Aparecido Teixeira Amaro"/>
    <s v="rodrigo.amaro@suez.com"/>
    <s v="MM CO&amp;Sul"/>
    <s v="SP"/>
    <x v="7"/>
    <n v="6274590"/>
    <s v="Myron L. Company"/>
    <s v="6PFC"/>
    <s v="Rio Claro-SP"/>
    <s v="DELTA"/>
    <m/>
    <d v="1899-12-30T00:00:00"/>
    <d v="2022-07-12T00:00:00"/>
    <x v="0"/>
    <n v="17207"/>
    <s v="ER ANALITICA"/>
    <n v="0"/>
    <s v="REALIZADO"/>
    <n v="7"/>
    <n v="9"/>
    <e v="#N/A"/>
  </r>
  <r>
    <s v="Brasil"/>
    <s v="Everton Delturqui"/>
    <s v="everton.delturqui@suez.com"/>
    <s v="(12) 99783-1124"/>
    <s v="Rodrigo Aparecido Teixeira Amaro"/>
    <s v="rodrigo.amaro@suez.com"/>
    <s v="MM CO&amp;Sul"/>
    <s v="SP"/>
    <x v="7"/>
    <n v="6281597"/>
    <s v="Myron L. Company"/>
    <s v="6PFC"/>
    <s v="Rio Claro-SP"/>
    <s v="DELTA"/>
    <m/>
    <d v="1899-12-30T00:00:00"/>
    <d v="2022-07-12T00:00:00"/>
    <x v="0"/>
    <n v="17210"/>
    <s v="ER ANALITICA"/>
    <n v="0"/>
    <s v="REALIZADO"/>
    <n v="7"/>
    <n v="7"/>
    <e v="#N/A"/>
  </r>
  <r>
    <s v="Brasil"/>
    <s v="Everton Delturqui"/>
    <s v="everton.delturqui@suez.com"/>
    <s v="(12) 99783-1123"/>
    <s v="Rodrigo Aparecido Teixeira Amaro"/>
    <s v="rodrigo.amaro@suez.com"/>
    <s v="MM CO&amp;Sul"/>
    <s v="SP"/>
    <x v="7"/>
    <n v="6217426"/>
    <s v="Myron L. Company"/>
    <s v="6PFC"/>
    <s v="Rio Claro-SP"/>
    <s v="DELTA"/>
    <m/>
    <d v="1899-12-30T00:00:00"/>
    <d v="2022-07-12T00:00:00"/>
    <x v="0"/>
    <n v="12208"/>
    <s v="ER ANALITICA"/>
    <s v="Equipamento não aceita ajuste na escala de pH, devido vida útil avançada do eletrodo."/>
    <s v="REALIZADO"/>
    <n v="7"/>
    <n v="7"/>
    <e v="#N/A"/>
  </r>
  <r>
    <s v="Brasil"/>
    <s v="Everton Delturqui"/>
    <s v="everton.delturqui@suez.com"/>
    <s v="(12) 99783-1123"/>
    <s v="Rodrigo Aparecido Teixeira Amaro"/>
    <s v="rodrigo.amaro@suez.com"/>
    <s v="MM CO&amp;Sul"/>
    <s v="SP"/>
    <x v="5"/>
    <n v="40400007670"/>
    <s v="Hach"/>
    <s v="DR2500"/>
    <s v="Rio Claro-SP"/>
    <s v="DELTA"/>
    <d v="2021-07-29T00:00:00"/>
    <d v="2021-07-29T00:00:00"/>
    <d v="2022-07-12T00:00:00"/>
    <x v="0"/>
    <n v="17206"/>
    <s v="ER ANALITICA"/>
    <s v="Carcaça superior do instrumento encontra-se avariada e possui oxidação nos conectores da placa eletronica, indicando vida útil avançada do equipamento."/>
    <s v="REALIZADO"/>
    <n v="7"/>
    <n v="7"/>
    <e v="#N/A"/>
  </r>
  <r>
    <s v="Brasil"/>
    <s v="Everton Delturqui"/>
    <s v="everton.delturqui@suez.com"/>
    <s v="(12) 99783-1123"/>
    <s v="Rodrigo Aparecido Teixeira Amaro"/>
    <s v="rodrigo.amaro@suez.com"/>
    <s v="MM CO&amp;Sul"/>
    <s v="SP"/>
    <x v="7"/>
    <n v="6257535"/>
    <s v="Myron L. Company"/>
    <s v="6PFC"/>
    <s v="Rio Claro-SP"/>
    <s v="DELTA"/>
    <d v="2021-07-29T00:00:00"/>
    <d v="2021-07-29T00:00:00"/>
    <d v="2022-07-14T00:00:00"/>
    <x v="0"/>
    <n v="17250"/>
    <s v="ER ANALITICA"/>
    <n v="0"/>
    <s v="REALIZADO"/>
    <n v="7"/>
    <n v="3"/>
    <e v="#N/A"/>
  </r>
  <r>
    <s v="Brasil"/>
    <s v="Everton Delturqui"/>
    <s v="everton.delturqui@suez.com"/>
    <s v="(12) 99783-1123"/>
    <s v="Rodrigo Aparecido Teixeira Amaro"/>
    <s v="rodrigo.amaro@suez.com"/>
    <s v="MM CO&amp;Sul"/>
    <s v="SP"/>
    <x v="3"/>
    <n v="50009"/>
    <s v="Digimed"/>
    <s v="DM-2P"/>
    <s v="Rio Claro-SP"/>
    <s v="DELTA"/>
    <d v="2021-07-29T00:00:00"/>
    <d v="2021-07-29T00:00:00"/>
    <d v="2022-07-12T00:00:00"/>
    <x v="0"/>
    <n v="17212"/>
    <s v="ER ANALITICA"/>
    <n v="0"/>
    <s v="REALIZADO"/>
    <n v="7"/>
    <n v="5"/>
    <e v="#N/A"/>
  </r>
  <r>
    <s v="Brasil"/>
    <s v="Lucas Munhoz"/>
    <s v="lucas.munhoz@veolia.com"/>
    <s v="(11) 94278-5357"/>
    <s v="Amadeu Peixoto"/>
    <s v="amadeu.peixoto@veolia.com"/>
    <m/>
    <s v="SP"/>
    <x v="5"/>
    <n v="1416318"/>
    <s v="Hach"/>
    <s v="DR3900"/>
    <s v="Santo André-SP"/>
    <s v="RHODIA"/>
    <m/>
    <d v="1899-12-30T00:00:00"/>
    <d v="2022-11-23T00:00:00"/>
    <x v="0"/>
    <n v="19075"/>
    <s v="ER ANALITICA"/>
    <n v="0"/>
    <s v="REALIZADO"/>
    <n v="11"/>
    <m/>
    <s v="ADICIONADO"/>
  </r>
  <r>
    <s v="Brasil"/>
    <s v="Amadeu Peixoto"/>
    <s v="amadeu.peixoto@suez.com"/>
    <s v="(11) 94314-2588"/>
    <s v="Amadeu Peixoto"/>
    <s v="amadeu.peixoto@suez.com"/>
    <s v="Heavy Industry - Lobos"/>
    <s v="SP"/>
    <x v="0"/>
    <s v="12100C0301"/>
    <s v="Hach"/>
    <s v="DRB200"/>
    <s v="Santo André-SP"/>
    <s v="RHODIA"/>
    <d v="2020-08-25T00:00:00"/>
    <d v="2021-06-23T00:00:00"/>
    <d v="2022-08-12T00:00:00"/>
    <x v="0"/>
    <n v="16911"/>
    <s v="ER ANALITICA"/>
    <n v="0"/>
    <s v="REALIZADO"/>
    <n v="8"/>
    <n v="5"/>
    <e v="#N/A"/>
  </r>
  <r>
    <s v="Brasil"/>
    <s v="Fábio Morais"/>
    <s v="fabio.morais@suez.com"/>
    <s v="(11) 94447-4426"/>
    <s v="Felipe Rokicki"/>
    <s v="felipe.rokicki@suez.com"/>
    <s v="Heavy Industry - Fenix"/>
    <s v="SP"/>
    <x v="4"/>
    <s v="10030C001527"/>
    <s v="Hach"/>
    <s v="2100Q"/>
    <s v="Santo André-SP"/>
    <s v="Braskem"/>
    <d v="2020-01-13T00:00:00"/>
    <d v="2021-06-23T00:00:00"/>
    <d v="2022-06-15T00:00:00"/>
    <x v="0"/>
    <n v="16837"/>
    <s v="ER ANALITICA"/>
    <s v="16837 - Tampa superior avariada, recomendamos a troca na próxima manutenção. "/>
    <s v="REALIZADO"/>
    <n v="6"/>
    <n v="3"/>
    <e v="#N/A"/>
  </r>
  <r>
    <s v="Brasil"/>
    <s v="Fábio Morais"/>
    <s v="fabio.morais@veolia.com"/>
    <s v="(11) 94447-4426"/>
    <s v="Felipe Rokicki"/>
    <s v="felipe.rokicki@veolia.com"/>
    <s v="Heavy Industry - Fenix"/>
    <s v="SP"/>
    <x v="2"/>
    <n v="56698"/>
    <s v="Digimed"/>
    <s v="DM-32"/>
    <s v="Santo André-SP"/>
    <s v="Braskem"/>
    <d v="2021-03-04T00:00:00"/>
    <d v="2021-03-04T00:00:00"/>
    <d v="2023-03-14T00:00:00"/>
    <x v="0"/>
    <n v="20846"/>
    <s v="ER ANALITICA"/>
    <n v="0"/>
    <s v="REALIZADO"/>
    <n v="3"/>
    <n v="5"/>
    <e v="#N/A"/>
  </r>
  <r>
    <s v="Brasil"/>
    <s v="Fábio Morais"/>
    <s v="fabio.morais@veolia.com"/>
    <s v="(11) 94447-4426"/>
    <s v="Felipe Rokicki"/>
    <s v="felipe.rokicki@veolia.com"/>
    <s v="Heavy Industry - Fenix"/>
    <s v="SP"/>
    <x v="3"/>
    <n v="56618"/>
    <s v="Digimed"/>
    <s v="DM-22 "/>
    <s v="Santo André-SP"/>
    <s v="Braskem"/>
    <d v="2021-03-04T00:00:00"/>
    <d v="2021-03-04T00:00:00"/>
    <d v="2023-03-14T00:00:00"/>
    <x v="0"/>
    <n v="20847"/>
    <s v="ER ANALITICA"/>
    <n v="0"/>
    <s v="REALIZADO"/>
    <n v="3"/>
    <n v="6"/>
    <e v="#N/A"/>
  </r>
  <r>
    <s v="Brasil"/>
    <s v="Fábio Morais"/>
    <s v="fabio.morais@veolia.com"/>
    <s v="(11) 94447-4426"/>
    <s v="Felipe Rokicki"/>
    <s v="felipe.rokicki@veolia.com"/>
    <s v="Heavy Industry - Fenix"/>
    <s v="SP"/>
    <x v="1"/>
    <s v="120890C91018"/>
    <s v="Hach"/>
    <s v="DR890"/>
    <s v="Santo André-SP"/>
    <s v="Braskem"/>
    <d v="2021-03-30T00:00:00"/>
    <d v="2021-03-30T00:00:00"/>
    <d v="2023-03-14T00:00:00"/>
    <x v="0"/>
    <n v="20848"/>
    <s v="ER ANALITICA"/>
    <n v="0"/>
    <s v="REALIZADO"/>
    <n v="3"/>
    <n v="6"/>
    <e v="#N/A"/>
  </r>
  <r>
    <s v="Brasil"/>
    <s v="Fábio Morais"/>
    <s v="fabio.morais@veolia.com"/>
    <s v="(11) 94447-4426"/>
    <s v="Felipe Rokicki"/>
    <s v="felipe.rokicki@veolia.com"/>
    <s v="Heavy Industry - Fenix"/>
    <s v="SP"/>
    <x v="5"/>
    <n v="1394478"/>
    <s v="Hach"/>
    <s v="DR2800"/>
    <s v="Santo André-SP"/>
    <s v="Braskem"/>
    <d v="2021-03-30T00:00:00"/>
    <d v="2021-03-30T00:00:00"/>
    <d v="2023-03-14T00:00:00"/>
    <x v="0"/>
    <n v="20849"/>
    <s v="ER ANALITICA"/>
    <s v="Filtro óptico azul manchado e bateria de lítio com baixa carga."/>
    <s v="REALIZADO"/>
    <n v="3"/>
    <n v="6"/>
    <e v="#N/A"/>
  </r>
  <r>
    <s v="Brasil"/>
    <s v="Fábio Morais"/>
    <s v="fabio.morais@veolia.com"/>
    <s v="(11) 94447-4426"/>
    <s v="Felipe Rokicki"/>
    <s v="felipe.rokicki@veolia.com"/>
    <s v="Heavy Industry - Fenix"/>
    <s v="SP"/>
    <x v="4"/>
    <n v="4396"/>
    <s v="LOVIBOND"/>
    <s v="TB 250 WL"/>
    <s v="Santo André-SP"/>
    <s v="Braskem"/>
    <d v="2021-03-30T00:00:00"/>
    <d v="2021-03-30T00:00:00"/>
    <d v="2023-03-14T00:00:00"/>
    <x v="0"/>
    <n v="20850"/>
    <s v="ER ANALITICA"/>
    <n v="0"/>
    <s v="REALIZADO"/>
    <n v="3"/>
    <n v="9"/>
    <e v="#N/A"/>
  </r>
  <r>
    <s v="Brasil"/>
    <s v="Felipe Rokicki"/>
    <s v="felipe.rokicki@veolia.com"/>
    <s v="(11) 98251-1011"/>
    <s v="Felipe Rokicki"/>
    <s v="felipe.rokicki@suez.com"/>
    <s v="Heavy Industry - Fenix"/>
    <s v="SP"/>
    <x v="1"/>
    <s v="10079BC21465"/>
    <s v="Hach"/>
    <s v="DR890"/>
    <s v="Santo André-SP"/>
    <s v="Braskem"/>
    <d v="2020-11-12T00:00:00"/>
    <d v="2021-12-01T00:00:00"/>
    <d v="2022-12-07T00:00:00"/>
    <x v="0"/>
    <n v="19130"/>
    <s v="ER ANALITICA"/>
    <n v="0"/>
    <s v="REALIZADO"/>
    <n v="12"/>
    <n v="9"/>
    <e v="#N/A"/>
  </r>
  <r>
    <s v="Brasil"/>
    <s v="Felipe Rokicki"/>
    <s v="felipe.rokicki@veolia.com"/>
    <s v="(11) 98251-1011"/>
    <s v="Felipe Rokicki"/>
    <s v="felipe.rokicki@veolia.com"/>
    <s v="Heavy Industry - Fenix"/>
    <s v="RS"/>
    <x v="3"/>
    <n v="604097"/>
    <s v="Hach"/>
    <s v="pH 1"/>
    <s v="Triunfo-RS"/>
    <s v="Braskem"/>
    <d v="2020-08-13T00:00:00"/>
    <d v="2020-08-13T00:00:00"/>
    <d v="2020-08-13T00:00:00"/>
    <x v="1"/>
    <s v=""/>
    <s v="Hexis"/>
    <s v=""/>
    <s v="CONSERTO INTERNO"/>
    <m/>
    <m/>
    <m/>
  </r>
  <r>
    <s v="Brasil"/>
    <s v="Fábio Morais"/>
    <s v="fabio.morais@veolia.com"/>
    <s v="(11) 94447-4426"/>
    <s v="Felipe Rokicki"/>
    <s v="felipe.rokicki@veolia.com"/>
    <s v="Heavy Industry - Fenix"/>
    <s v="SP"/>
    <x v="3"/>
    <n v="231103"/>
    <s v="Hach"/>
    <s v="pH31"/>
    <s v="Santo André-SP"/>
    <s v="Braskem"/>
    <m/>
    <d v="1899-12-30T00:00:00"/>
    <d v="2023-03-14T00:00:00"/>
    <x v="0"/>
    <n v="20853"/>
    <s v="ER ANALITICA"/>
    <n v="0"/>
    <s v="REALIZADO"/>
    <n v="3"/>
    <m/>
    <e v="#N/A"/>
  </r>
  <r>
    <s v="Brasil"/>
    <s v="Lucas Munhoz"/>
    <s v="lucas.munhoz@suez.com"/>
    <s v="(11) 94278-5357"/>
    <s v="Amadeu Peixoto"/>
    <s v="amadeu.peixoto@suez.com"/>
    <s v="Heavy Industry - Lobos"/>
    <s v="SP"/>
    <x v="2"/>
    <n v="49334"/>
    <s v="Digimed"/>
    <s v="DM-22 "/>
    <s v="Santo André-SP"/>
    <s v="RHODIA"/>
    <d v="2020-08-25T00:00:00"/>
    <d v="2021-06-23T00:00:00"/>
    <d v="2022-06-15T00:00:00"/>
    <x v="0"/>
    <n v="16830"/>
    <s v="ER ANALITICA"/>
    <n v="0"/>
    <s v="REALIZADO"/>
    <n v="6"/>
    <n v="9"/>
    <e v="#N/A"/>
  </r>
  <r>
    <s v="Brasil"/>
    <s v="Lucas Munhoz"/>
    <s v="lucas.munhoz@suez.com"/>
    <s v="(11) 94278-5357"/>
    <s v="Amadeu Peixoto"/>
    <s v="amadeu.peixoto@suez.com"/>
    <s v="Heavy Industry - Lobos"/>
    <s v="SP"/>
    <x v="2"/>
    <n v="31520"/>
    <s v="Digimed"/>
    <s v="DM 3"/>
    <s v="Santo André-SP"/>
    <s v="RHODIA"/>
    <d v="2020-08-25T00:00:00"/>
    <d v="2021-06-23T00:00:00"/>
    <d v="2022-06-15T00:00:00"/>
    <x v="0"/>
    <n v="16831"/>
    <s v="ER ANALITICA"/>
    <n v="0"/>
    <s v="REALIZADO"/>
    <n v="6"/>
    <n v="3"/>
    <e v="#N/A"/>
  </r>
  <r>
    <s v="Brasil"/>
    <s v="Lucas Munhoz"/>
    <s v="lucas.munhoz@suez.com"/>
    <s v="(11) 94278-5357"/>
    <s v="Amadeu Peixoto"/>
    <s v="amadeu.peixoto@suez.com"/>
    <s v="Heavy Industry - Lobos"/>
    <s v="SP"/>
    <x v="5"/>
    <n v="141490001004"/>
    <s v="Hach"/>
    <s v="DR1900"/>
    <s v="Santo André-SP"/>
    <s v="RHODIA"/>
    <d v="2020-08-25T00:00:00"/>
    <d v="2021-06-23T00:00:00"/>
    <d v="2022-06-15T00:00:00"/>
    <x v="0"/>
    <n v="16832"/>
    <s v="ER ANALITICA"/>
    <n v="0"/>
    <s v="REALIZADO"/>
    <n v="6"/>
    <n v="5"/>
    <e v="#N/A"/>
  </r>
  <r>
    <s v="Brasil"/>
    <s v="Marcus Tagawa"/>
    <s v="marcus.tagawa@veolia.com"/>
    <s v="(11) 99547-1074"/>
    <m/>
    <m/>
    <m/>
    <s v="SP"/>
    <x v="2"/>
    <n v="75029"/>
    <s v="Digimed"/>
    <s v="DM-32"/>
    <s v="Santo André-SP"/>
    <s v="Unipar"/>
    <m/>
    <d v="1899-12-30T00:00:00"/>
    <d v="2022-12-07T00:00:00"/>
    <x v="0"/>
    <n v="19127"/>
    <s v="ER ANALITICA"/>
    <n v="0"/>
    <s v="REALIZADO"/>
    <n v="12"/>
    <m/>
    <e v="#N/A"/>
  </r>
  <r>
    <s v="Brasil"/>
    <s v="Fábio Morais"/>
    <s v="fabio.morais@veolia.com"/>
    <s v="(11) 94447-4426"/>
    <s v="Felipe Rokicki"/>
    <s v="felipe.rokicki@veolia.com"/>
    <s v="Heavy Industry - Fenix"/>
    <s v="SP"/>
    <x v="4"/>
    <s v="22110D000082"/>
    <s v="Hach"/>
    <s v="2100Q"/>
    <s v="Santo André-SP"/>
    <s v="Braskem"/>
    <m/>
    <d v="1899-12-30T00:00:00"/>
    <d v="2023-03-14T00:00:00"/>
    <x v="0"/>
    <n v="20852"/>
    <s v="ER ANALITICA"/>
    <n v="0"/>
    <s v="REALIZADO"/>
    <n v="3"/>
    <m/>
    <e v="#N/A"/>
  </r>
  <r>
    <s v="Brasil"/>
    <s v="Marcus Tagawa"/>
    <s v="marcus.tagawa@veolia.com"/>
    <s v="(11) 99547-1074"/>
    <m/>
    <m/>
    <m/>
    <s v="SP"/>
    <x v="4"/>
    <s v="22010D000082"/>
    <s v="Hach"/>
    <s v="2100Q"/>
    <s v="Santo André-SP"/>
    <s v="Unipar"/>
    <m/>
    <d v="1899-12-30T00:00:00"/>
    <d v="2022-12-07T00:00:00"/>
    <x v="0"/>
    <n v="19128"/>
    <s v="ER ANALITICA"/>
    <n v="0"/>
    <s v="REALIZADO"/>
    <n v="12"/>
    <m/>
    <e v="#N/A"/>
  </r>
  <r>
    <s v="Brasil"/>
    <s v="Marcus Tagawa"/>
    <s v="marcus.tagawa@veolia.com"/>
    <s v="(11) 99547-1074"/>
    <m/>
    <m/>
    <m/>
    <s v="SP"/>
    <x v="3"/>
    <n v="205009"/>
    <s v="Hach"/>
    <s v="PH3"/>
    <s v="Santo André-SP"/>
    <s v="Unipar"/>
    <m/>
    <d v="1899-12-30T00:00:00"/>
    <d v="2022-12-07T00:00:00"/>
    <x v="0"/>
    <n v="19470"/>
    <s v="ER ANALITICA"/>
    <n v="0"/>
    <s v="REALIZADO"/>
    <n v="12"/>
    <m/>
    <e v="#N/A"/>
  </r>
  <r>
    <s v="Brasil"/>
    <m/>
    <m/>
    <m/>
    <m/>
    <m/>
    <m/>
    <s v="SP"/>
    <x v="4"/>
    <s v="22030D000557"/>
    <s v="Hach"/>
    <s v="2100Q"/>
    <s v="Santo André-SP"/>
    <s v="Unipar"/>
    <m/>
    <d v="1899-12-30T00:00:00"/>
    <d v="2022-12-07T00:00:00"/>
    <x v="0"/>
    <n v="19129"/>
    <s v="ER ANALITICA"/>
    <n v="0"/>
    <s v="REALIZADO"/>
    <n v="12"/>
    <m/>
    <e v="#N/A"/>
  </r>
  <r>
    <s v="Brasil"/>
    <m/>
    <m/>
    <m/>
    <m/>
    <m/>
    <m/>
    <s v="SP"/>
    <x v="3"/>
    <n v="211110001064"/>
    <s v="Hach"/>
    <s v="Pocket Pro"/>
    <s v="Santo André-SP"/>
    <s v="Unipar"/>
    <m/>
    <d v="1899-12-30T00:00:00"/>
    <d v="2022-12-07T00:00:00"/>
    <x v="0"/>
    <n v="19490"/>
    <s v="ER ANALITICA"/>
    <n v="0"/>
    <s v="REALIZADO"/>
    <n v="12"/>
    <m/>
    <e v="#N/A"/>
  </r>
  <r>
    <s v="Brasil"/>
    <m/>
    <m/>
    <m/>
    <m/>
    <m/>
    <m/>
    <s v="SP"/>
    <x v="2"/>
    <n v="4244156"/>
    <s v="Myron L. Company"/>
    <s v="4P"/>
    <s v="Santo André-SP"/>
    <s v="Unipar"/>
    <m/>
    <d v="1899-12-30T00:00:00"/>
    <d v="2022-12-07T00:00:00"/>
    <x v="0"/>
    <n v="19491"/>
    <s v="ER ANALITICA"/>
    <n v="0"/>
    <s v="REALIZADO"/>
    <n v="12"/>
    <m/>
    <e v="#N/A"/>
  </r>
  <r>
    <s v="Brasil"/>
    <s v="Thiago Ferreira da Silva"/>
    <s v="thiago.ferreiradasilva@suez.com"/>
    <s v="(11) 96068-7071"/>
    <s v="Davi Santos"/>
    <s v="davi.santos@suez.com"/>
    <s v="MM S&amp;E Sud&amp;NE"/>
    <s v="SP"/>
    <x v="3"/>
    <n v="1584391"/>
    <s v="GE"/>
    <s v=" L6606"/>
    <s v="Santo André-SP"/>
    <s v="Prometeon"/>
    <m/>
    <d v="2021-08-10T00:00:00"/>
    <d v="2022-06-21T00:00:00"/>
    <x v="0"/>
    <n v="16936"/>
    <s v="ER ANALITICA"/>
    <s v="Instrumento liberado com restrição. Avarias na mascara do teclado."/>
    <s v="REALIZADO"/>
    <n v="6"/>
    <n v="3"/>
    <s v="ADICIONADO"/>
  </r>
  <r>
    <s v="Brasil"/>
    <s v="Thiago Ferreira da Silva"/>
    <s v="thiago.ferreiradasilva@suez.com"/>
    <s v="(11) 96068-7071"/>
    <s v="Davi Santos"/>
    <s v="davi.santos@suez.com"/>
    <s v="MM S&amp;E Sud&amp;NE"/>
    <s v="SP"/>
    <x v="1"/>
    <n v="182180001013"/>
    <s v="Hach"/>
    <s v="DR900 "/>
    <s v="Santo André-SP"/>
    <s v="Prometeon"/>
    <m/>
    <d v="2021-08-10T00:00:00"/>
    <d v="2022-06-21T00:00:00"/>
    <x v="0"/>
    <n v="16937"/>
    <s v="ER ANALITICA"/>
    <n v="0"/>
    <s v="REALIZADO"/>
    <n v="6"/>
    <n v="6"/>
    <s v="ADICIONADO"/>
  </r>
  <r>
    <s v="Brasil"/>
    <s v="Thiago Ferreira da Silva"/>
    <s v="thiago.ferreiradasilva@suez.com"/>
    <s v="(11) 96068-7071"/>
    <s v="Davi Santos"/>
    <s v="davi.santos@suez.com"/>
    <s v="MM S&amp;E Sud&amp;NE"/>
    <s v="SP"/>
    <x v="1"/>
    <n v="20390019932"/>
    <s v="Hach"/>
    <s v="DR890"/>
    <s v="Santo André-SP"/>
    <s v="Prometeon "/>
    <m/>
    <d v="1899-12-30T00:00:00"/>
    <d v="2022-06-21T00:00:00"/>
    <x v="0"/>
    <n v="16953"/>
    <s v="ER ANALITICA"/>
    <s v=" Instrumento liberado com restrição. Todos filtros opticos e contatos de pilhas com oxidação."/>
    <s v="REALIZADO"/>
    <n v="6"/>
    <n v="5"/>
    <s v="ADICIONADO"/>
  </r>
  <r>
    <s v="Brasil"/>
    <s v="Lucas Munhoz"/>
    <s v="lucas.munhoz@suez.com"/>
    <s v="(11) 94278-5357"/>
    <s v="Amadeu Peixoto"/>
    <s v="amadeu.peixoto@suez.com"/>
    <s v="Heavy Industry - Lobos"/>
    <s v="SP"/>
    <x v="2"/>
    <n v="52395"/>
    <s v="Digimed"/>
    <s v="DM-32"/>
    <s v="São José dos Campos-SP"/>
    <s v="REVAP"/>
    <d v="2020-06-30T00:00:00"/>
    <d v="2021-06-23T00:00:00"/>
    <d v="2022-06-15T00:00:00"/>
    <x v="0"/>
    <n v="16827"/>
    <s v="ER ANALITICA"/>
    <n v="0"/>
    <s v="REALIZADO"/>
    <n v="6"/>
    <n v="5"/>
    <e v="#N/A"/>
  </r>
  <r>
    <s v="Brasil"/>
    <s v="Romildo Gonçalves"/>
    <s v="romildo.goncalves@suez.com"/>
    <s v="(11) 94278-5357"/>
    <s v="Amadeu Peixoto"/>
    <s v="amadeu.peixoto@suez.com"/>
    <s v="Heavy Industry - Lobos"/>
    <s v="SP"/>
    <x v="1"/>
    <s v="12039BC22007"/>
    <s v="Hach"/>
    <s v="DR890"/>
    <s v="São José dos Campos-SP"/>
    <s v="REVAP"/>
    <d v="2020-06-30T00:00:00"/>
    <d v="2021-06-23T00:00:00"/>
    <d v="2022-10-07T00:00:00"/>
    <x v="0"/>
    <n v="18057"/>
    <s v="ER ANALITICA"/>
    <n v="0"/>
    <s v="REALIZADO"/>
    <n v="10"/>
    <m/>
    <e v="#N/A"/>
  </r>
  <r>
    <s v="Brasil"/>
    <s v="Clovis Oliveira"/>
    <s v="clovis.oliveira@suez.com"/>
    <s v="(24) 98112-8147"/>
    <s v="Davi Santos"/>
    <s v="davi.santos@suez.com"/>
    <s v="MM S&amp;E Sud&amp;NE"/>
    <s v="SP"/>
    <x v="2"/>
    <n v="614031"/>
    <s v="Myron L. Company"/>
    <s v="4P"/>
    <s v="São Paulo-SP"/>
    <s v="no fixed customer (carried by owner)"/>
    <m/>
    <d v="2021-05-17T00:00:00"/>
    <d v="2022-06-20T00:00:00"/>
    <x v="0"/>
    <n v="16924"/>
    <s v="ER ANALITICA"/>
    <n v="0"/>
    <s v="REALIZADO"/>
    <n v="6"/>
    <n v="5"/>
    <e v="#N/A"/>
  </r>
  <r>
    <s v="Brasil"/>
    <s v="Clovis Oliveira"/>
    <s v="clovis.oliveira@suez.com"/>
    <s v="(24) 98112-8147"/>
    <s v="Davi Santos"/>
    <s v="davi.santos@suez.com"/>
    <s v="MM S&amp;E Sud&amp;NE"/>
    <s v="SP"/>
    <x v="3"/>
    <n v="2901959"/>
    <s v="GE"/>
    <s v="L6606"/>
    <s v="São Paulo-SP"/>
    <s v="no fixed customer (carried by owner)"/>
    <d v="2020-05-28T00:00:00"/>
    <d v="2021-05-17T00:00:00"/>
    <d v="2022-06-20T00:00:00"/>
    <x v="0"/>
    <n v="16922"/>
    <s v="ER ANALITICA"/>
    <n v="0"/>
    <s v="REALIZADO"/>
    <n v="6"/>
    <n v="5"/>
    <e v="#N/A"/>
  </r>
  <r>
    <s v="Brasil"/>
    <s v="Clovis Oliveira"/>
    <s v="clovis.oliveira@suez.com"/>
    <s v="(24) 98112-8147"/>
    <s v="Davi Santos"/>
    <s v="davi.santos@suez.com"/>
    <s v="MM S&amp;E Sud&amp;NE"/>
    <s v="SP"/>
    <x v="2"/>
    <n v="4240430"/>
    <s v="Myron L. Company"/>
    <s v="4P"/>
    <s v="São Paulo-SP"/>
    <s v="no fixed customer (carried by owner)"/>
    <m/>
    <d v="1899-12-30T00:00:00"/>
    <d v="2022-06-20T00:00:00"/>
    <x v="0"/>
    <n v="16925"/>
    <s v="ER ANALITICA"/>
    <n v="0"/>
    <s v="REALIZADO"/>
    <n v="6"/>
    <n v="6"/>
    <s v="ADICIONADO"/>
  </r>
  <r>
    <s v="Brasil"/>
    <s v="Clovis Oliveira"/>
    <s v="clovis.oliveira@suez.com"/>
    <s v="(24) 98112-8147"/>
    <s v="Davi Santos"/>
    <s v="davi.santos@suez.com"/>
    <s v="MM S&amp;E Sud&amp;NE"/>
    <s v="SP"/>
    <x v="1"/>
    <n v="1201020001"/>
    <s v="Hach"/>
    <s v="DR900 "/>
    <s v="São Paulo-SP"/>
    <s v="no fixed customer (carried by owner)"/>
    <d v="2020-05-27T00:00:00"/>
    <d v="2020-05-27T00:00:00"/>
    <d v="2022-06-20T00:00:00"/>
    <x v="0"/>
    <n v="16923"/>
    <s v="ER ANALITICA"/>
    <n v="0"/>
    <s v="REALIZADO"/>
    <n v="6"/>
    <n v="9"/>
    <e v="#N/A"/>
  </r>
  <r>
    <s v="Brasil"/>
    <s v="Davi Nascimento Santos"/>
    <s v="davi.santos@suez.com"/>
    <s v="(11) 98371-6541"/>
    <s v="Davi Santos"/>
    <s v="davi.santos@suez.com"/>
    <s v="MM S&amp;E Sud&amp;NE"/>
    <s v="SP"/>
    <x v="2"/>
    <n v="4212786"/>
    <s v="Myron L. Company"/>
    <s v="4PII"/>
    <s v="São Paulo-SP"/>
    <s v="no fixed customer (carried by owner)"/>
    <d v="2020-05-26T00:00:00"/>
    <d v="2021-05-17T00:00:00"/>
    <d v="2021-05-17T00:00:00"/>
    <x v="1"/>
    <n v="12348"/>
    <s v="ER ANALITICA"/>
    <n v="0"/>
    <s v="AGUARDANDO RETORNO"/>
    <n v="5"/>
    <n v="5"/>
    <e v="#N/A"/>
  </r>
  <r>
    <s v="Brasil"/>
    <s v="Davi Nascimento Santos"/>
    <s v="davi.santos@suez.com"/>
    <s v="(11) 98371-6541"/>
    <s v="Davi Santos"/>
    <s v="davi.santos@suez.com"/>
    <s v="MM S&amp;E Sud&amp;NE"/>
    <s v="SP"/>
    <x v="4"/>
    <s v="16020C047676"/>
    <s v="Hach"/>
    <s v="2100Q"/>
    <s v="São Paulo-SP"/>
    <s v="no fixed customer (carried by owner)"/>
    <d v="2020-05-27T00:00:00"/>
    <d v="2021-05-17T00:00:00"/>
    <d v="2021-05-17T00:00:00"/>
    <x v="1"/>
    <n v="12328"/>
    <s v="ER ANALITICA"/>
    <n v="0"/>
    <s v="AGUARDANDO RETORNO"/>
    <n v="5"/>
    <m/>
    <e v="#N/A"/>
  </r>
  <r>
    <s v="Brasil"/>
    <s v="Davi Nascimento Santos"/>
    <s v="davi.santos@suez.com"/>
    <s v="(11) 98371-6541"/>
    <s v="Davi Santos"/>
    <s v="davi.santos@suez.com"/>
    <s v="MM S&amp;E Sud&amp;NE"/>
    <s v="SP"/>
    <x v="3"/>
    <n v="2901955"/>
    <s v="GE"/>
    <s v="L6606"/>
    <s v="São Paulo-SP"/>
    <s v="no fixed customer (carried by owner)"/>
    <d v="2020-05-28T00:00:00"/>
    <d v="2021-05-17T00:00:00"/>
    <d v="2021-05-17T00:00:00"/>
    <x v="1"/>
    <n v="12345"/>
    <s v="ER ANALITICA"/>
    <s v="Instrumento com divergências de resistividade. Será encaminhado para ER."/>
    <s v="AGUARDANDO RETORNO"/>
    <n v="5"/>
    <n v="4"/>
    <e v="#N/A"/>
  </r>
  <r>
    <s v="Brasil"/>
    <s v="Braulio Herrera "/>
    <s v="braulio.herrera@suez.com"/>
    <s v="(19) 99906-7480 "/>
    <s v="Braulio Herrera "/>
    <s v="braulio.herrera@suez.com"/>
    <s v="Cotia (Laboratórios)"/>
    <s v="SP"/>
    <x v="0"/>
    <s v="10090C0150"/>
    <s v="Hach"/>
    <s v="DRB200"/>
    <s v="Sorocaba-SP"/>
    <s v="FACENS"/>
    <d v="2020-05-28T00:00:00"/>
    <d v="2021-05-17T00:00:00"/>
    <d v="2022-06-20T00:00:00"/>
    <x v="0"/>
    <n v="16914"/>
    <s v="ER ANALITICA"/>
    <n v="0"/>
    <s v="REALIZADO"/>
    <n v="6"/>
    <n v="8"/>
    <e v="#N/A"/>
  </r>
  <r>
    <s v="Brasil"/>
    <s v="Braulio Herrera "/>
    <s v="braulio.herrera@suez.com"/>
    <s v="(19) 99906-7480 "/>
    <s v="Braulio Herrera "/>
    <s v="braulio.herrera@suez.com"/>
    <s v="Cotia (Laboratórios)"/>
    <s v="SP"/>
    <x v="7"/>
    <n v="6261850"/>
    <s v="Myron L. Company"/>
    <s v="6PFC"/>
    <s v="Sorocaba-SP"/>
    <s v="FACENS"/>
    <d v="2021-02-12T00:00:00"/>
    <d v="2021-02-12T00:00:00"/>
    <d v="2022-06-20T00:00:00"/>
    <x v="0"/>
    <n v="16916"/>
    <s v="ER ANALITICA"/>
    <n v="0"/>
    <s v="REALIZADO"/>
    <n v="6"/>
    <n v="8"/>
    <e v="#N/A"/>
  </r>
  <r>
    <s v="Brasil"/>
    <s v="Braulio Herrera "/>
    <s v="braulio.herrera@suez.com"/>
    <s v="(19) 99906-7480 "/>
    <s v="Braulio Herrera "/>
    <s v="braulio.herrera@suez.com"/>
    <s v="Cotia (Laboratórios)"/>
    <s v="SP"/>
    <x v="5"/>
    <n v="160110001009"/>
    <s v="Hach"/>
    <s v="DR1900"/>
    <s v="Sorocaba-SP"/>
    <s v="FACENS"/>
    <d v="2020-05-29T00:00:00"/>
    <d v="2021-05-17T00:00:00"/>
    <d v="2022-06-20T00:00:00"/>
    <x v="0"/>
    <n v="16619"/>
    <s v="ER ANALITICA"/>
    <n v="0"/>
    <s v="REALIZADO"/>
    <n v="6"/>
    <n v="8"/>
    <e v="#N/A"/>
  </r>
  <r>
    <m/>
    <m/>
    <m/>
    <m/>
    <m/>
    <m/>
    <s v="Lab E&amp;P"/>
    <s v="SP"/>
    <x v="2"/>
    <n v="4244274"/>
    <s v="Myron L. Company"/>
    <s v="Ultrameter 4P"/>
    <s v="Sorocaba-SP"/>
    <s v="FACENS"/>
    <m/>
    <d v="1899-12-30T00:00:00"/>
    <d v="2023-02-24T00:00:00"/>
    <x v="0"/>
    <n v="20571"/>
    <s v="ER ANALITICA"/>
    <n v="0"/>
    <s v="REALIZADO"/>
    <n v="2"/>
    <m/>
    <e v="#N/A"/>
  </r>
  <r>
    <m/>
    <m/>
    <m/>
    <m/>
    <m/>
    <m/>
    <s v="Lab E&amp;P"/>
    <s v="SP"/>
    <x v="7"/>
    <n v="6288459"/>
    <s v="Myron L. Company"/>
    <s v="6PFC"/>
    <s v="Sorocaba-SP"/>
    <s v="FACENS"/>
    <m/>
    <d v="1899-12-30T00:00:00"/>
    <d v="2023-02-24T00:00:00"/>
    <x v="0"/>
    <n v="20570"/>
    <s v="ER ANALITICA"/>
    <n v="0"/>
    <s v="REALIZADO"/>
    <n v="2"/>
    <m/>
    <e v="#N/A"/>
  </r>
  <r>
    <m/>
    <m/>
    <m/>
    <m/>
    <m/>
    <m/>
    <s v="Lab E&amp;P"/>
    <s v="SP"/>
    <x v="1"/>
    <n v="213366601035"/>
    <s v="Hach"/>
    <s v="DR900 "/>
    <s v="Sorocaba-SP"/>
    <s v="FACENS"/>
    <m/>
    <d v="1899-12-30T00:00:00"/>
    <d v="2023-02-24T00:00:00"/>
    <x v="0"/>
    <n v="20561"/>
    <s v="ER ANALITICA"/>
    <n v="0"/>
    <s v="REALIZADO"/>
    <n v="2"/>
    <m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5"/>
    <n v="1207916"/>
    <s v="Hach"/>
    <s v="DR2800"/>
    <s v="Sorocaba-SP"/>
    <s v="FACENS"/>
    <d v="2020-05-27T00:00:00"/>
    <d v="2021-05-17T00:00:00"/>
    <d v="2023-02-24T00:00:00"/>
    <x v="0"/>
    <n v="20572"/>
    <s v="ER ANALITICA"/>
    <s v="Necessário substituição dos filtros ópticos KG20 / BG370, devido a oxidação e bateria de lítio, em razão a baixa carga. Circuito leitor de código de barras danificado."/>
    <s v="REALIZADO"/>
    <n v="2"/>
    <n v="7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0"/>
    <n v="1137166"/>
    <s v="Hach"/>
    <s v="DRB200"/>
    <s v="Sorocaba-SP"/>
    <s v="FACENS"/>
    <d v="2020-05-27T00:00:00"/>
    <d v="2021-05-17T00:00:00"/>
    <d v="2023-02-24T00:00:00"/>
    <x v="0"/>
    <n v="20573"/>
    <s v="ER ANALITICA"/>
    <n v="0"/>
    <s v="REALIZADO"/>
    <n v="2"/>
    <n v="7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4"/>
    <s v="12070C019229"/>
    <s v="Hach"/>
    <s v="D4522"/>
    <s v="Sorocaba-SP"/>
    <s v="FACENS"/>
    <d v="2020-05-27T00:00:00"/>
    <d v="2021-05-17T00:00:00"/>
    <d v="2023-02-24T00:00:00"/>
    <x v="0"/>
    <n v="20574"/>
    <s v="ER ANALITICA"/>
    <n v="0"/>
    <s v="REALIZADO"/>
    <n v="2"/>
    <n v="7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6"/>
    <n v="27308347"/>
    <s v="Sartorius"/>
    <m/>
    <s v="Sorocaba-SP"/>
    <s v="FACENS"/>
    <m/>
    <d v="2021-05-17T00:00:00"/>
    <d v="2022-09-08T00:00:00"/>
    <x v="0"/>
    <n v="17983"/>
    <s v="ER ANALITICA"/>
    <n v="0"/>
    <s v="REALIZADO"/>
    <n v="9"/>
    <n v="7"/>
    <e v="#N/A"/>
  </r>
  <r>
    <s v="Brasil"/>
    <s v="Leonardo Gonçalves"/>
    <s v="leonardo.goncalves@suez.com"/>
    <s v="(21) 99607-3132"/>
    <s v="Leonardo Gonçalves"/>
    <s v="leonardo.goncalves@suez.com"/>
    <s v="Lab E&amp;P"/>
    <s v="SP"/>
    <x v="6"/>
    <s v="B142364760"/>
    <s v="Ohaus"/>
    <m/>
    <s v="Sorocaba-SP"/>
    <s v="FACENS"/>
    <m/>
    <d v="2021-05-17T00:00:00"/>
    <d v="2023-02-24T00:00:00"/>
    <x v="0"/>
    <n v="20576"/>
    <s v="ER ANALITICA"/>
    <n v="0"/>
    <s v="REALIZADO"/>
    <n v="2"/>
    <n v="7"/>
    <s v="ADICIONADO"/>
  </r>
  <r>
    <s v="Brasil"/>
    <s v="Leonardo Gonçalves"/>
    <s v="leonardo.goncalves@suez.com"/>
    <s v="(21) 99607-3132"/>
    <s v="Leonardo Gonçalves"/>
    <s v="leonardo.goncalves@suez.com"/>
    <s v="Lab E&amp;P"/>
    <s v="SP"/>
    <x v="3"/>
    <s v="X09247"/>
    <s v="Thermo Scientific"/>
    <m/>
    <s v="Sorocaba-SP"/>
    <s v="FACENS"/>
    <m/>
    <d v="2021-05-17T00:00:00"/>
    <d v="2023-02-24T00:00:00"/>
    <x v="0"/>
    <n v="20577"/>
    <s v="ER ANALITICA"/>
    <n v="0"/>
    <s v="REALIZADO"/>
    <n v="2"/>
    <n v="3"/>
    <s v="ADICIONADO"/>
  </r>
  <r>
    <s v="Brasil"/>
    <s v="Raul Oliveira"/>
    <s v="raul.oliveira@suez.com"/>
    <s v="(11) 97586 9162"/>
    <s v="Saulo Colenci "/>
    <s v="saulo.colenci@suez.com"/>
    <s v="Cotia (Laboratórios)"/>
    <s v="SP"/>
    <x v="6"/>
    <s v="B042078134"/>
    <s v="Mettler Toledo"/>
    <m/>
    <s v="Sorocaba-SP"/>
    <s v="FACENS"/>
    <m/>
    <d v="2021-05-17T00:00:00"/>
    <d v="2022-09-08T00:00:00"/>
    <x v="0"/>
    <n v="17986"/>
    <s v="ER ANALITICA"/>
    <n v="0"/>
    <s v="REALIZADO"/>
    <n v="9"/>
    <n v="11"/>
    <s v="ADICIONADO"/>
  </r>
  <r>
    <s v="Brasil"/>
    <s v="Raul Oliveira"/>
    <s v="raul.oliveira@suez.com"/>
    <s v="(11) 97586 9162"/>
    <s v="Saulo Colenci "/>
    <s v="saulo.colenci@suez.com"/>
    <s v="Cotia (Laboratórios)"/>
    <s v="SP"/>
    <x v="6"/>
    <n v="1113112822"/>
    <s v="Mettler Toledo"/>
    <m/>
    <s v="Sorocaba-SP"/>
    <s v="FACENS"/>
    <m/>
    <d v="2021-05-17T00:00:00"/>
    <d v="2022-09-08T00:00:00"/>
    <x v="0"/>
    <n v="17985"/>
    <s v="ER ANALITICA"/>
    <n v="0"/>
    <s v="REALIZADO"/>
    <n v="9"/>
    <n v="11"/>
    <e v="#N/A"/>
  </r>
  <r>
    <s v="Brasil"/>
    <s v="Saulo Colenci "/>
    <s v="saulo.colenci@suez.com"/>
    <s v="(11) 93076-9315"/>
    <s v="Saulo Colenci "/>
    <s v="saulo.colenci@suez.com"/>
    <s v="Cotia (Laboratórios)"/>
    <s v="SP"/>
    <x v="2"/>
    <s v="X47689"/>
    <s v="Thermo Scientific"/>
    <s v="Orion A212"/>
    <s v="Sorocaba-SP"/>
    <s v="FACENS"/>
    <m/>
    <d v="1899-12-30T00:00:00"/>
    <d v="2022-09-08T00:00:00"/>
    <x v="0"/>
    <n v="17984"/>
    <s v="ER ANALITICA"/>
    <n v="0"/>
    <s v="REALIZADO"/>
    <n v="9"/>
    <m/>
    <s v="ADICIONADO"/>
  </r>
  <r>
    <m/>
    <m/>
    <m/>
    <m/>
    <m/>
    <m/>
    <s v="Lab E&amp;P"/>
    <s v="SP"/>
    <x v="3"/>
    <n v="2996386"/>
    <s v="Oakton"/>
    <s v="PH5+"/>
    <s v="Sorocaba-SP"/>
    <s v="FACENS"/>
    <m/>
    <d v="1899-12-30T00:00:00"/>
    <d v="2023-02-24T00:00:00"/>
    <x v="0"/>
    <n v="20617"/>
    <s v="ER ANALITICA"/>
    <n v="0"/>
    <s v="REALIZADO"/>
    <n v="2"/>
    <m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4"/>
    <s v="13060C026283"/>
    <s v="Hach"/>
    <s v="2100Q"/>
    <s v="Sorocaba-SP"/>
    <s v="Suez WTS (Laboratório)"/>
    <d v="2020-06-25T00:00:00"/>
    <d v="2020-06-25T00:00:00"/>
    <d v="2022-06-13T00:00:00"/>
    <x v="0"/>
    <n v="16819"/>
    <s v="ER ANALITICA"/>
    <n v="0"/>
    <s v="REALIZADO"/>
    <n v="6"/>
    <n v="4"/>
    <e v="#N/A"/>
  </r>
  <r>
    <s v="Brasil"/>
    <s v="Giovana Tardelli"/>
    <s v="giovana.tardelli@suez.com"/>
    <s v="(11) 96343-9697"/>
    <s v="Ana Oliveira"/>
    <s v="ana.oliveira@suez.com"/>
    <s v="Sorocaba (Laboratórios)"/>
    <s v="SP"/>
    <x v="2"/>
    <n v="1912001002159"/>
    <s v="Metrohm"/>
    <n v="912"/>
    <s v="Sorocaba-SP"/>
    <s v="Suez WTS (Laboratório)"/>
    <d v="2020-06-25T00:00:00"/>
    <d v="2020-06-25T00:00:00"/>
    <d v="2022-06-13T00:00:00"/>
    <x v="0"/>
    <n v="16811"/>
    <s v="ER ANALITICA"/>
    <n v="0"/>
    <s v="REALIZADO"/>
    <n v="6"/>
    <n v="4"/>
    <e v="#N/A"/>
  </r>
  <r>
    <s v="Brasil"/>
    <s v="Giovana Tardelli"/>
    <s v="giovana.tardelli@suez.com"/>
    <s v="(11) 96343-9697"/>
    <s v="Ana Oliveira"/>
    <s v="ana.oliveira@suez.com"/>
    <s v="Sorocaba (Laboratórios)"/>
    <s v="SP"/>
    <x v="5"/>
    <s v="VED 1304018"/>
    <s v="Micronal"/>
    <s v="B380AJX1600"/>
    <s v="Sorocaba-SP"/>
    <s v="Suez WTS (Laboratório)"/>
    <d v="2020-06-25T00:00:00"/>
    <d v="2020-06-25T00:00:00"/>
    <d v="2022-06-13T00:00:00"/>
    <x v="0"/>
    <n v="16812"/>
    <s v="ER ANALITICA"/>
    <n v="0"/>
    <s v="REALIZADO"/>
    <n v="6"/>
    <n v="4"/>
    <e v="#N/A"/>
  </r>
  <r>
    <s v="Brasil"/>
    <s v="Giovana Tardelli"/>
    <s v="giovana.tardelli@suez.com"/>
    <s v="(11) 96343-9697"/>
    <s v="Ana Oliveira"/>
    <s v="ana.oliveira@suez.com"/>
    <s v="Sorocaba (Laboratórios)"/>
    <s v="SP"/>
    <x v="3"/>
    <s v="B746974184"/>
    <s v="Mettler Toledo"/>
    <s v="S220"/>
    <s v="Sorocaba-SP"/>
    <s v="Suez WTS (Laboratório)"/>
    <d v="2020-06-25T00:00:00"/>
    <d v="2021-06-21T00:00:00"/>
    <d v="2022-06-13T00:00:00"/>
    <x v="0"/>
    <n v="16813"/>
    <s v="ER ANALITICA"/>
    <n v="0"/>
    <s v="REALIZADO"/>
    <n v="6"/>
    <n v="7"/>
    <e v="#N/A"/>
  </r>
  <r>
    <s v="Brasil"/>
    <s v="Giovana Tardelli"/>
    <s v="giovana.tardelli@suez.com"/>
    <s v="(11) 96343-9697"/>
    <s v="Ana Oliveira"/>
    <s v="ana.oliveira@suez.com"/>
    <s v="Sorocaba (Laboratórios)"/>
    <s v="SP"/>
    <x v="3"/>
    <n v="1827001034317"/>
    <s v="Metrohm"/>
    <s v="827 PH LAB"/>
    <s v="Sorocaba-SP"/>
    <s v="Suez WTS (Laboratório)"/>
    <d v="2020-06-25T00:00:00"/>
    <d v="2020-06-25T00:00:00"/>
    <d v="2022-06-13T00:00:00"/>
    <x v="0"/>
    <n v="16815"/>
    <s v="ER ANALITICA"/>
    <n v="0"/>
    <s v="REALIZADO"/>
    <n v="6"/>
    <n v="8"/>
    <e v="#N/A"/>
  </r>
  <r>
    <s v="Brasil"/>
    <s v="Giovana Tardelli"/>
    <s v="giovana.tardelli@suez.com"/>
    <s v="(11) 96343-9697"/>
    <s v="Ana Oliveira"/>
    <s v="ana.oliveira@suez.com"/>
    <s v="Sorocaba (Laboratórios)"/>
    <s v="SP"/>
    <x v="3"/>
    <n v="1827001034324"/>
    <s v="Metrohm"/>
    <s v="827 PH LAB"/>
    <s v="Sorocaba-SP"/>
    <s v="Suez WTS (Laboratório)"/>
    <d v="2020-06-25T00:00:00"/>
    <d v="2021-06-21T00:00:00"/>
    <d v="2022-06-13T00:00:00"/>
    <x v="0"/>
    <n v="16814"/>
    <s v="ER ANALITICA"/>
    <n v="0"/>
    <s v="REALIZADO"/>
    <n v="6"/>
    <n v="8"/>
    <e v="#N/A"/>
  </r>
  <r>
    <s v="Brasil"/>
    <s v="Giovana Tardelli"/>
    <s v="giovana.tardelli@suez.com"/>
    <s v="(11) 96343-9697"/>
    <s v="Ana Oliveira"/>
    <s v="ana.oliveira@suez.com"/>
    <s v="Sorocaba (Laboratórios)"/>
    <s v="SP"/>
    <x v="5"/>
    <n v="1531607"/>
    <s v="Hach"/>
    <s v=" DR3900"/>
    <s v="Sorocaba-SP"/>
    <s v="Suez WTS (Laboratório)"/>
    <d v="2020-06-25T00:00:00"/>
    <d v="2021-10-29T00:00:00"/>
    <d v="2022-06-13T00:00:00"/>
    <x v="0"/>
    <n v="16816"/>
    <s v="ER ANALITICA"/>
    <n v="0"/>
    <s v="REALIZADO"/>
    <n v="6"/>
    <n v="8"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4"/>
    <s v="13010C022672"/>
    <s v="Hach"/>
    <s v="2100Q"/>
    <s v="Sorocaba-SP"/>
    <s v="Suez WTS (Laboratório)"/>
    <m/>
    <d v="1899-12-30T00:00:00"/>
    <d v="2022-06-13T00:00:00"/>
    <x v="0"/>
    <n v="16810"/>
    <s v="ER ANALITICA"/>
    <n v="0"/>
    <s v="REALIZADO"/>
    <n v="6"/>
    <n v="8"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1"/>
    <s v="12069BC22126"/>
    <s v="Hach"/>
    <s v="DR890"/>
    <s v="Sorocaba-SP"/>
    <s v="Suez WTS (Laboratório)"/>
    <m/>
    <d v="1899-12-30T00:00:00"/>
    <d v="2022-06-13T00:00:00"/>
    <x v="0"/>
    <n v="16817"/>
    <s v="ER ANALITICA"/>
    <s v="Instrumento com demasiada oxidação no compartimento de pilhas, liberado com restrição."/>
    <s v="REALIZADO"/>
    <n v="6"/>
    <n v="8"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1"/>
    <s v=" 12119BC22187"/>
    <s v="Hach"/>
    <s v="DR890"/>
    <s v="Sorocaba-SP"/>
    <s v="Suez WTS (Laboratório)"/>
    <m/>
    <d v="1899-12-30T00:00:00"/>
    <d v="2022-06-13T00:00:00"/>
    <x v="0"/>
    <n v="16818"/>
    <s v="ER ANALITICA"/>
    <s v="Equipamento com demasiada oxidação no compartimento de pilhas, liberado com restrição."/>
    <s v="REALIZADO"/>
    <n v="6"/>
    <n v="8"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2"/>
    <n v="4224376"/>
    <s v="Myron L. Company"/>
    <s v="4P"/>
    <s v="Sorocaba-SP"/>
    <s v="Suez WTS (Laboratório)"/>
    <m/>
    <d v="1899-12-30T00:00:00"/>
    <d v="2022-06-13T00:00:00"/>
    <x v="0"/>
    <n v="16820"/>
    <s v="ER ANALITICA"/>
    <n v="0"/>
    <s v="REALIZADO"/>
    <n v="6"/>
    <m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3"/>
    <n v="1584381"/>
    <s v="GE"/>
    <s v="L6606"/>
    <s v="Sorocaba-SP"/>
    <s v="Suez WTS (Laboratório)"/>
    <m/>
    <d v="1899-12-30T00:00:00"/>
    <d v="2022-06-13T00:00:00"/>
    <x v="0"/>
    <n v="16821"/>
    <s v="ER ANALITICA"/>
    <s v=" Eletrodo de pH com alta lentidão, indicando fim de vida útil, necessário troca. Liberado com restrição."/>
    <s v="REALIZADO"/>
    <n v="6"/>
    <m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11"/>
    <s v="17K101047"/>
    <s v="YSI"/>
    <s v="Pro 20i"/>
    <s v="Sorocaba-SP"/>
    <s v="Suez WTS (Laboratório)"/>
    <m/>
    <d v="1899-12-30T00:00:00"/>
    <d v="2022-06-13T00:00:00"/>
    <x v="0"/>
    <n v="16822"/>
    <s v="ER ANALITICA"/>
    <n v="0"/>
    <s v="REALIZADO"/>
    <n v="6"/>
    <m/>
    <s v="ADICIONADO"/>
  </r>
  <r>
    <s v="Brasil"/>
    <s v="Giovana Tardelli"/>
    <s v="giovana.tardelli@suez.com"/>
    <s v="(11) 96343-9697"/>
    <s v="Ana Oliveira"/>
    <s v="ana.oliveira@suez.com"/>
    <s v="Sorocaba (Laboratórios)"/>
    <s v="SP"/>
    <x v="2"/>
    <n v="4224035"/>
    <s v="Myron L. Company"/>
    <s v="4P"/>
    <s v="Sorocaba-SP"/>
    <s v="Suez WTS (Laboratório)"/>
    <m/>
    <d v="1899-12-30T00:00:00"/>
    <d v="2022-06-13T00:00:00"/>
    <x v="0"/>
    <n v="16878"/>
    <s v="ER ANALITICA"/>
    <n v="0"/>
    <s v="REALIZADO"/>
    <n v="6"/>
    <m/>
    <e v="#N/A"/>
  </r>
  <r>
    <s v="Brasil"/>
    <s v="Lucas Munhoz"/>
    <s v="lucas.munhoz@suez.com"/>
    <s v="(11) 94278-5357"/>
    <s v="Amadeu Peixoto"/>
    <s v="amadeu.peixoto@suez.com"/>
    <s v="Heavy Industry - Lobos"/>
    <s v="SP"/>
    <x v="4"/>
    <n v="140800031429"/>
    <s v="Hach"/>
    <s v="2100Q"/>
    <s v="Varzea Paulista-SP"/>
    <s v="Elekeiroz"/>
    <m/>
    <d v="2021-06-23T00:00:00"/>
    <d v="2022-09-28T00:00:00"/>
    <x v="0"/>
    <n v="16910"/>
    <s v="ER ANALITICA"/>
    <n v="0"/>
    <s v="REALIZADO"/>
    <n v="9"/>
    <n v="6"/>
    <e v="#N/A"/>
  </r>
  <r>
    <s v="Brasil"/>
    <s v="Humberto de Campos Junior"/>
    <s v="humberto.junior@suez.com"/>
    <s v="(19) 97147 2917"/>
    <s v="Gustavo Pereira"/>
    <s v="gustavo.pereira@suez.com"/>
    <s v="Heavy Industry - Lobos"/>
    <s v="SP"/>
    <x v="1"/>
    <s v="09059BC21258"/>
    <s v="Hach"/>
    <s v="DR890"/>
    <s v="Varzea Paulista-SP"/>
    <s v="Elekeiroz"/>
    <d v="2020-08-24T00:00:00"/>
    <d v="2021-08-13T00:00:00"/>
    <d v="2022-08-15T00:00:00"/>
    <x v="0"/>
    <n v="17475"/>
    <s v="ER ANALITICA"/>
    <n v="0"/>
    <s v="REALIZADO"/>
    <n v="8"/>
    <m/>
    <e v="#N/A"/>
  </r>
  <r>
    <s v="Brasil"/>
    <s v="Humberto de Campos Junior"/>
    <s v="humberto.junior@suez.com"/>
    <s v="(19) 97147 2917"/>
    <s v="Gustavo Pereira"/>
    <s v="gustavo.pereira@suez.com"/>
    <s v="Heavy Industry - Lobos"/>
    <s v="SP"/>
    <x v="2"/>
    <n v="4222088"/>
    <s v="Myron L. Company"/>
    <s v="4PII"/>
    <s v="Varzea Paulista-SP"/>
    <s v="Elekeiroz"/>
    <d v="2020-08-24T00:00:00"/>
    <d v="2020-08-24T00:00:00"/>
    <d v="2022-08-15T00:00:00"/>
    <x v="0"/>
    <n v="17476"/>
    <s v="ER ANALITICA"/>
    <n v="0"/>
    <s v="REALIZADO"/>
    <n v="8"/>
    <m/>
    <e v="#N/A"/>
  </r>
  <r>
    <s v="Brasil"/>
    <s v="Humberto de Campos Junior"/>
    <s v="humberto.junior@suez.com"/>
    <s v="(19) 97147 2917"/>
    <s v="Gustavo Pereira"/>
    <s v="gustavo.pereira@suez.com"/>
    <s v="Heavy Industry - Lobos"/>
    <s v="SP"/>
    <x v="5"/>
    <n v="1314664"/>
    <s v="Hach"/>
    <s v="DR2800"/>
    <s v="Varzea Paulista-SP"/>
    <s v="Elekeiroz"/>
    <d v="2020-08-24T00:00:00"/>
    <d v="2020-08-24T00:00:00"/>
    <d v="2022-08-15T00:00:00"/>
    <x v="0"/>
    <n v="17477"/>
    <s v="ER ANALITICA"/>
    <n v="0"/>
    <s v="REALIZADO"/>
    <n v="8"/>
    <n v="6"/>
    <e v="#N/A"/>
  </r>
  <r>
    <s v="Brasil"/>
    <s v="Humberto de Campos Junior"/>
    <s v="humberto.junior@suez.com"/>
    <s v="(19) 97147 2917"/>
    <s v="Gustavo Pereira"/>
    <s v="gustavo.pereira@suez.com"/>
    <s v="Heavy Industry - Lobos"/>
    <s v="SP"/>
    <x v="3"/>
    <n v="893757"/>
    <s v="GE"/>
    <s v="L6606"/>
    <s v="Varzea Paulista-SP"/>
    <s v="Elekeiroz"/>
    <d v="2020-08-24T00:00:00"/>
    <d v="2020-08-24T00:00:00"/>
    <d v="2022-08-15T00:00:00"/>
    <x v="0"/>
    <n v="17479"/>
    <s v="ER ANALITICA"/>
    <n v="0"/>
    <s v="REALIZADO"/>
    <n v="8"/>
    <n v="3"/>
    <e v="#N/A"/>
  </r>
  <r>
    <s v="Brasil"/>
    <s v="Guilherme Garcia "/>
    <s v="guilherme.garcia@suez.com"/>
    <m/>
    <s v="Felipe Viegas"/>
    <s v="felipe.viegas@suez.com"/>
    <m/>
    <m/>
    <x v="1"/>
    <n v="220886601064"/>
    <s v="Hach"/>
    <s v="DR900 "/>
    <m/>
    <m/>
    <m/>
    <d v="1899-12-30T00:00:00"/>
    <d v="2022-07-13T00:00:00"/>
    <x v="0"/>
    <n v="17238"/>
    <s v="ER ANALITICA"/>
    <n v="0"/>
    <s v="REALIZADO"/>
    <n v="7"/>
    <n v="3"/>
    <s v="ADICIONADO"/>
  </r>
  <r>
    <s v="Brasil"/>
    <s v="Guto Cândido "/>
    <s v="guto.candido@suez.com "/>
    <s v="(17) 99766-6879"/>
    <s v="Felipe Viegas"/>
    <s v="felipe.viegas@suez.com"/>
    <m/>
    <m/>
    <x v="1"/>
    <n v="220886601081"/>
    <s v="Hach"/>
    <s v="DR900 "/>
    <m/>
    <m/>
    <m/>
    <d v="1899-12-30T00:00:00"/>
    <d v="2022-07-13T00:00:00"/>
    <x v="0"/>
    <n v="17239"/>
    <s v="ER ANALITICA"/>
    <n v="0"/>
    <s v="REALIZADO"/>
    <n v="7"/>
    <n v="3"/>
    <s v="ADICIONADO"/>
  </r>
  <r>
    <s v="Brasil"/>
    <s v="Matheus Silva"/>
    <s v="matheus.silva@suez.com"/>
    <s v="(35) 9811-3371"/>
    <s v="Renato Chialastri"/>
    <s v="renato.chialastri@suez.com"/>
    <s v="MM CO&amp;Sul"/>
    <m/>
    <x v="4"/>
    <s v="19040C075336"/>
    <s v="Hach"/>
    <s v="2100Q"/>
    <m/>
    <m/>
    <d v="2021-07-29T00:00:00"/>
    <d v="2021-07-29T00:00:00"/>
    <d v="2022-07-14T00:00:00"/>
    <x v="0"/>
    <n v="17209"/>
    <s v="ER ANALITICA"/>
    <s v="Instrumento apresenta falta de estabilidade nas leituras, recomendado o envio à ER para verificação. Liberado com restrição."/>
    <s v="REALIZADO"/>
    <n v="7"/>
    <n v="4"/>
    <e v="#N/A"/>
  </r>
  <r>
    <s v="Brasil"/>
    <s v="Matheus Silva"/>
    <s v="matheus.silva@suez.com"/>
    <s v="(35) 9811-3371"/>
    <s v="Renato Chialastri"/>
    <s v="renato.chialastri@suez.com"/>
    <s v="MM CO&amp;Sul"/>
    <m/>
    <x v="1"/>
    <n v="212656601002"/>
    <s v="Hach"/>
    <s v="DR900 "/>
    <m/>
    <m/>
    <m/>
    <d v="1899-12-30T00:00:00"/>
    <d v="2022-07-14T00:00:00"/>
    <x v="0"/>
    <n v="17246"/>
    <s v="ER ANALITICA"/>
    <n v="0"/>
    <s v="REALIZADO"/>
    <n v="7"/>
    <n v="7"/>
    <s v="ADICIONADO"/>
  </r>
  <r>
    <s v="Brasil"/>
    <s v="Matheus Silva "/>
    <s v="matheus.silva@suez.com"/>
    <s v="(35) 9811-3371"/>
    <s v="Renato Chialastri"/>
    <s v="renato.chialastri@suez.com"/>
    <s v="MM CO&amp;Sul"/>
    <m/>
    <x v="5"/>
    <n v="150080001029"/>
    <s v="Hach"/>
    <s v="DR1900"/>
    <m/>
    <m/>
    <d v="2021-07-29T00:00:00"/>
    <d v="2021-07-29T00:00:00"/>
    <d v="2022-07-14T00:00:00"/>
    <x v="0"/>
    <n v="17205"/>
    <s v="ER ANALITICA"/>
    <s v="Carcaça superior do instrumento encontra-se avariada."/>
    <s v="REALIZADO"/>
    <n v="7"/>
    <m/>
    <e v="#N/A"/>
  </r>
  <r>
    <s v="Brasil"/>
    <s v="Aguardando informações "/>
    <m/>
    <m/>
    <m/>
    <m/>
    <m/>
    <m/>
    <x v="5"/>
    <n v="1383939"/>
    <s v="Hach"/>
    <s v="DR2800"/>
    <m/>
    <m/>
    <m/>
    <d v="1899-12-30T00:00:00"/>
    <d v="2022-07-14T00:00:00"/>
    <x v="0"/>
    <n v="17409"/>
    <s v="ER ANALITICA"/>
    <s v="Bateria de lítio encontra-se com baixa carga."/>
    <s v="REALIZADO"/>
    <n v="7"/>
    <m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6FB63-18A7-4604-975D-933B90ADC6A5}" name="Previsto e Executado" cacheId="5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1">
  <location ref="D1:F1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Previsto" fld="0" subtotal="count" baseField="1" baseItem="0"/>
    <dataField name="Executado" fld="2" subtotal="count" baseField="1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Equipamentos Desativados"/>
    <pivotHierarchy dragToData="1"/>
    <pivotHierarchy dragToData="1"/>
    <pivotHierarchy dragToData="1"/>
    <pivotHierarchy dragToData="1" caption="Equipamentos Cadastrados "/>
    <pivotHierarchy dragToData="1"/>
    <pivotHierarchy dragToData="1"/>
    <pivotHierarchy dragToData="1" caption="Executado"/>
    <pivotHierarchy dragToData="1" caption="Previst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role]"/>
        <x15:activeTabTopLevelEntity name="[Desativ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CCF00-665C-4900-8AAB-689390D4A07F}" name="Status" cacheId="5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showEmptyCol="1" outline="1" outlineData="1" multipleFieldFilters="0" rowHeaderCaption="Status">
  <location ref="A9:B12" firstHeaderRow="1" firstDataRow="1" firstDataCol="1"/>
  <pivotFields count="2">
    <pivotField name="Status" axis="axisRow" allDrilled="1" subtotalTop="0" showAll="0" defaultSubtotal="0" defaultAttributeDrillState="1">
      <items count="3">
        <item x="2"/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Total" fld="1" subtotal="count" baseField="0" baseItem="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Equipamentos Desativados"/>
    <pivotHierarchy dragToData="1"/>
    <pivotHierarchy dragToData="1"/>
    <pivotHierarchy dragToData="1"/>
    <pivotHierarchy dragToData="1" caption="Equipamentos Cadastrados "/>
    <pivotHierarchy dragToData="1"/>
    <pivotHierarchy dragToData="1" caption="Total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role]"/>
        <x15:activeTabTopLevelEntity name="[Desativ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E20F3-BA76-4F14-B969-1EA5CBDC624F}" name="CalibradosVencidos" cacheId="6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7" rowHeaderCaption="Status">
  <location ref="A4:B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dataField="1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/>
    </i>
    <i>
      <x v="1"/>
    </i>
  </rowItems>
  <colItems count="1">
    <i/>
  </colItems>
  <dataFields count="1">
    <dataField name="Total" fld="17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0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0FF55-39AC-430E-A763-DBF22480223D}" name="CadastradosDesativados" cacheId="5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Equipamentos Cadastrados " fld="0" subtotal="count" baseField="0" baseItem="0"/>
    <dataField name="Equipamentos Desativados" fld="1" subtotal="count" baseField="0" baseItem="1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Equipamentos Desativados"/>
    <pivotHierarchy dragToData="1"/>
    <pivotHierarchy dragToData="1"/>
    <pivotHierarchy dragToData="1"/>
    <pivotHierarchy dragToData="1" caption="Equipamentos Cadastrados 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role]"/>
        <x15:activeTabTopLevelEntity name="[Desativ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208FD-0E14-4926-830B-36FDF2F73247}" name="Análise por Distrito " cacheId="4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5">
  <location ref="H1:J13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Calibrado" fld="0" baseField="2" baseItem="0"/>
    <dataField name="Vencido" fld="1" baseField="2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Equipamentos Desativados"/>
    <pivotHierarchy dragToData="1"/>
    <pivotHierarchy dragToData="1"/>
    <pivotHierarchy dragToData="1"/>
    <pivotHierarchy dragToData="1" caption="Equipamentos Cadastrados "/>
    <pivotHierarchy dragToData="1"/>
    <pivotHierarchy dragToData="1"/>
    <pivotHierarchy dragToData="1" caption="Contagem de Executado"/>
    <pivotHierarchy dragToData="1" caption="Contagem de Previsto"/>
    <pivotHierarchy dragToData="1" caption="Calibrado"/>
    <pivotHierarchy dragToData="1" caption="Vencido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role]"/>
        <x15:activeTabTopLevelEntity name="[Desativados]"/>
        <x15:activeTabTopLevelEntity name="[DistitosAtu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0ED53-22CE-4263-9312-AE95A7FCFF04}" name="Tabela dinâmica2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6">
        <item m="1" x="13"/>
        <item x="6"/>
        <item m="1" x="14"/>
        <item x="2"/>
        <item x="5"/>
        <item x="1"/>
        <item x="8"/>
        <item x="11"/>
        <item x="7"/>
        <item x="3"/>
        <item x="9"/>
        <item x="0"/>
        <item x="4"/>
        <item x="10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3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ntagem de Region/St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98F16-3CDB-4872-A6C1-812297830F3A}" name="Controle" displayName="Controle" ref="A1:Y331" totalsRowShown="0" headerRowDxfId="256" dataDxfId="254" headerRowBorderDxfId="255" tableBorderDxfId="253">
  <autoFilter ref="A1:Y331" xr:uid="{84F98F16-3CDB-4872-A6C1-812297830F3A}">
    <filterColumn colId="16">
      <filters>
        <dateGroupItem year="2022" month="8" dateTimeGrouping="month"/>
      </filters>
    </filterColumn>
    <filterColumn colId="17">
      <colorFilter dxfId="0"/>
    </filterColumn>
  </autoFilter>
  <tableColumns count="25">
    <tableColumn id="1" xr3:uid="{1CCA5D3E-9A27-49E1-95E1-D3F55E478D41}" name="Country" dataDxfId="252"/>
    <tableColumn id="2" xr3:uid="{722B5936-108F-4C66-9272-C5D31C01EF0A}" name="Owner" dataDxfId="251"/>
    <tableColumn id="3" xr3:uid="{39425600-AA69-41A9-B4C8-6ADA578369CE}" name="e-mail" dataDxfId="250"/>
    <tableColumn id="4" xr3:uid="{7AAC49BA-6559-4328-928A-7CFCF7A6CF5F}" name="Cel #" dataDxfId="249"/>
    <tableColumn id="5" xr3:uid="{91859560-DDE3-4F77-81B8-57134C3C7ABB}" name="Leader" dataDxfId="248"/>
    <tableColumn id="6" xr3:uid="{59733437-7108-4193-AACE-E9D0D6E1C17E}" name="email (leader)" dataDxfId="247"/>
    <tableColumn id="7" xr3:uid="{06064FFD-548B-4E0B-8388-C7BB195595CA}" name="District" dataDxfId="246"/>
    <tableColumn id="8" xr3:uid="{CA328747-E33B-4569-ACB1-B8EFCDABB7C1}" name="Region/State" dataDxfId="245"/>
    <tableColumn id="9" xr3:uid="{DFF2C185-BA5A-4199-9777-DEC353B7ADDE}" name="Equipamento" dataDxfId="244"/>
    <tableColumn id="10" xr3:uid="{56243B91-5381-4646-8C24-027193C45A7A}" name="Serial Number" dataDxfId="243"/>
    <tableColumn id="11" xr3:uid="{CF378B9E-6EAD-4605-98B5-D44585F77B67}" name="Brand" dataDxfId="242"/>
    <tableColumn id="12" xr3:uid="{7C7845E0-979A-4AB3-A78F-817F93744E01}" name="Model" dataDxfId="241"/>
    <tableColumn id="13" xr3:uid="{8ED5B40E-61C9-44BB-8EC3-C983B0E754B8}" name="City" dataDxfId="240"/>
    <tableColumn id="14" xr3:uid="{EA3938FE-A7E7-43C9-9C02-94978EDA74F1}" name="Customer" dataDxfId="239"/>
    <tableColumn id="25" xr3:uid="{9D802B8B-7AC8-4FD2-AD98-37D20F510561}" name="Coluna2" dataDxfId="238"/>
    <tableColumn id="15" xr3:uid="{90214398-CD68-41FD-A157-B1F48656466A}" name="form" dataDxfId="237">
      <calculatedColumnFormula>IFERROR(IF(VLOOKUP(Controle[[#This Row],[Serial Number]],'Obs. Técnicas - 21'!$D:$J,5,0)=Controle[[#This Row],[Coluna2]],Controle[[#This Row],[Coluna2]],(VLOOKUP(Controle[[#This Row],[Serial Number]],'Obs. Técnicas - 21'!$D:$J,5,0))),Controle[[#This Row],[Coluna2]])</calculatedColumnFormula>
    </tableColumn>
    <tableColumn id="16" xr3:uid="{CFBE7201-89B1-4815-89A2-9BFA59ECFB05}" name="Calibration Date" dataDxfId="236">
      <calculatedColumnFormula>IFERROR(IFERROR(IFERROR(VLOOKUP(J2,Obs.Técnicas23[[Número de Série]:[Mês]],5,0),VLOOKUP(J2,Obs.Técnicas22[[Número de Série]:[Mês]],5,0)),(VLOOKUP(J2,Obs.Técnicas21[[Número de Série]:[Mês]],5,0))),P2)</calculatedColumnFormula>
    </tableColumn>
    <tableColumn id="17" xr3:uid="{8C449126-9AF7-4B7E-8D6F-2C69357CF677}" name="Status" dataDxfId="235">
      <calculatedColumnFormula>IF(Q2&lt;&gt;"",IF(Q2+365&gt;TODAY(),"Calibrado","Vencido"),"")</calculatedColumnFormula>
    </tableColumn>
    <tableColumn id="18" xr3:uid="{8BABD686-425C-46A4-94FD-B7125ADACE1C}" name="Certificate" dataDxfId="234">
      <calculatedColumnFormula>IFERROR(IFERROR(IFERROR(VLOOKUP(J2,Obs.Técnicas23[[Número de Série]:[Mês]],2,0),VLOOKUP(J2,Obs.Técnicas22[[Número de Série]:[Mês]],2,0)),(VLOOKUP(J2,Obs.Técnicas21[[Número de Série]:[Mês]],2,0))),"")</calculatedColumnFormula>
    </tableColumn>
    <tableColumn id="19" xr3:uid="{85516C61-4632-4F17-AAF1-C753F3134005}" name="Vendor" dataDxfId="233">
      <calculatedColumnFormula>IFERROR(IFERROR(IFERROR(VLOOKUP(J2,Obs.Técnicas23[[Número de Série]:[Mês]],3,0),VLOOKUP(J2,Obs.Técnicas22[[Número de Série]:[Mês]],3,0)),(VLOOKUP(J2,Obs.Técnicas21[[Número de Série]:[Mês]],3,0))),"Hexis")</calculatedColumnFormula>
    </tableColumn>
    <tableColumn id="20" xr3:uid="{C2FB0957-A52D-40C2-B4EE-437D62CDC3BB}" name="Obs." dataDxfId="232">
      <calculatedColumnFormula>IFERROR(IFERROR(IFERROR(VLOOKUP(J2,Obs.Técnicas23[[Número de Série]:[Mês]],4,0),VLOOKUP(J2,Obs.Técnicas22[[Número de Série]:[Mês]],4,0)),(VLOOKUP(J2,Obs.Técnicas21[[Número de Série]:[Mês]],4,0))),"")</calculatedColumnFormula>
    </tableColumn>
    <tableColumn id="21" xr3:uid="{24270D3D-6FF5-4430-8025-37665470F9B4}" name="STATUS2" dataDxfId="231"/>
    <tableColumn id="22" xr3:uid="{E996E4AD-EFC8-4904-AFCC-2574AA43522C}" name="Executado" dataDxfId="230">
      <calculatedColumnFormula>IF(Q2&lt;&gt;"",MONTH(Q2),"")</calculatedColumnFormula>
    </tableColumn>
    <tableColumn id="23" xr3:uid="{34D05F76-E20F-48BC-87EC-57315AC6E6AF}" name="Previsto" dataDxfId="229"/>
    <tableColumn id="24" xr3:uid="{F2D8F518-2E59-47BD-9A67-68E92BB0D180}" name="Coluna1" dataDxfId="228">
      <calculatedColumnFormula>VLOOKUP(Controle[[#This Row],[Serial Number]],'Adicionados '!$B:$L,11,FALSE)</calculatedColumnFormula>
    </tableColumn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26959B-3FEF-494B-99E1-36C75E2D2A8D}" name="Distritos21" displayName="Distritos21" ref="F1:I13" totalsRowShown="0" headerRowDxfId="9" dataDxfId="7" headerRowBorderDxfId="8" tableBorderDxfId="6" totalsRowBorderDxfId="5">
  <autoFilter ref="F1:I13" xr:uid="{9526959B-3FEF-494B-99E1-36C75E2D2A8D}"/>
  <tableColumns count="4">
    <tableColumn id="1" xr3:uid="{E5DFD966-3DD5-4A26-B5A4-42C2BD7A823C}" name="Inicial - 2021" dataDxfId="4"/>
    <tableColumn id="2" xr3:uid="{EDB0E047-A7B4-408A-A506-F2371B2554D9}" name="Qtd de equipamentos" dataDxfId="3"/>
    <tableColumn id="3" xr3:uid="{9E3137C7-D3BD-4A4D-A533-A01388B24A15}" name="Calibrado" dataDxfId="2"/>
    <tableColumn id="4" xr3:uid="{C665F483-59A6-4AC1-961C-4161ADC99476}" name="Calibrado2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9D7770-F310-4989-8DF7-CA539489347E}" name="Obs.Técnicas23" displayName="Obs.Técnicas23" ref="A1:J55" totalsRowShown="0" headerRowDxfId="227" headerRowBorderDxfId="226">
  <autoFilter ref="A1:J55" xr:uid="{1F9D7770-F310-4989-8DF7-CA539489347E}"/>
  <tableColumns count="10">
    <tableColumn id="1" xr3:uid="{9829E295-7B10-4DBA-8091-59B3AD4DEFC3}" name="Identif. Cliente" dataDxfId="225"/>
    <tableColumn id="2" xr3:uid="{DB343E3F-23B5-4EEA-8A1B-B4EB67D14E4F}" name="Equipamento" dataDxfId="224"/>
    <tableColumn id="3" xr3:uid="{2DCAF45D-F6F5-49C6-A595-6E1865EBB1B1}" name="Brand" dataDxfId="223"/>
    <tableColumn id="4" xr3:uid="{F04848FD-B278-416B-80D6-516573F9544F}" name="Número de Série" dataDxfId="222"/>
    <tableColumn id="5" xr3:uid="{67FF4AD9-740B-48C2-86B4-93ACDA5D4842}" name="O.S." dataDxfId="221"/>
    <tableColumn id="6" xr3:uid="{531C74D5-1433-4374-BCD1-955609B0E91A}" name="PRESTADOR" dataDxfId="220"/>
    <tableColumn id="7" xr3:uid="{D750D93E-C14D-48C5-9308-9C07AB92DA0B}" name="Observações" dataDxfId="219"/>
    <tableColumn id="8" xr3:uid="{26903F10-3AAD-4B77-82B2-39B322221E0D}" name="Data" dataDxfId="218"/>
    <tableColumn id="9" xr3:uid="{823B3A5A-D6B7-49E9-991C-D4D062DE0E72}" name="Mês" dataDxfId="217">
      <calculatedColumnFormula>IF(H2&lt;&gt;"",MONTH(H2),"")</calculatedColumnFormula>
    </tableColumn>
    <tableColumn id="10" xr3:uid="{9DF63E1C-3367-4C46-A95D-0378CE93B6A5}" name="Localização" dataDxfId="216">
      <calculatedColumnFormula>IFERROR(IFERROR(VLOOKUP(D2,'Controle de Equipamentos '!$J:$W,4,0),VLOOKUP(D2,'Controle-Pipetas e micropipetas'!$J:$V,4,0)),"Adicionado")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E7243D-5911-45A5-8C2A-324CD0C38ACA}" name="Obs.Técnicas22" displayName="Obs.Técnicas22" ref="A1:J331" totalsRowShown="0" headerRowDxfId="215">
  <autoFilter ref="A1:J331" xr:uid="{B5E7243D-5911-45A5-8C2A-324CD0C38ACA}"/>
  <tableColumns count="10">
    <tableColumn id="1" xr3:uid="{707A9314-BBDF-4764-9D9E-58D7C737CBAC}" name="Identif. Cliente" dataDxfId="214"/>
    <tableColumn id="2" xr3:uid="{D04756E2-E0B5-48A1-BFA1-E301FF24B6C9}" name="Equipamento" dataDxfId="213"/>
    <tableColumn id="3" xr3:uid="{9E357911-B233-4990-A812-EC1DDC72E194}" name="Brand" dataDxfId="212"/>
    <tableColumn id="4" xr3:uid="{9B29DE0C-6876-45AD-AE0E-0A6859D91E88}" name="Número de Série" dataDxfId="211"/>
    <tableColumn id="5" xr3:uid="{3F57CA00-CE4C-42F2-B3A1-0F1AAE060D3C}" name="O.S." dataDxfId="210"/>
    <tableColumn id="6" xr3:uid="{8FEC6C22-47CB-4257-80C1-DE6719334B88}" name="PRESTADOR" dataDxfId="209"/>
    <tableColumn id="7" xr3:uid="{135889DD-9217-479F-8E1B-6F1F2AF4CAFF}" name="Observações" dataDxfId="208"/>
    <tableColumn id="8" xr3:uid="{7363F983-3D10-4625-99CE-3D17BFB6D52E}" name="Data" dataDxfId="207"/>
    <tableColumn id="9" xr3:uid="{6205DAEC-6637-4276-A3F7-7758B3BD0C08}" name="Mês" dataDxfId="206">
      <calculatedColumnFormula>IF(H2&lt;&gt;"",MONTH(H2),"")</calculatedColumnFormula>
    </tableColumn>
    <tableColumn id="10" xr3:uid="{892FC428-D705-449F-A10A-E8AD33A7260D}" name="Localização" dataDxfId="205">
      <calculatedColumnFormula>IFERROR(IFERROR(VLOOKUP(D2,'Controle de Equipamentos '!$J:$W,4,0),VLOOKUP(D2,'Controle-Pipetas e micropipetas'!$J:$V,4,0)),"Adicionado")</calculatedColumnFormula>
    </tableColumn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B3F933-814F-47AA-88A2-FFCBF5DF27CC}" name="Pipetas" displayName="Pipetas" ref="A1:W20" totalsRowShown="0" headerRowDxfId="201" dataDxfId="199" headerRowBorderDxfId="200" tableBorderDxfId="198">
  <autoFilter ref="A1:W20" xr:uid="{7BB3F933-814F-47AA-88A2-FFCBF5DF27CC}"/>
  <tableColumns count="23">
    <tableColumn id="1" xr3:uid="{F4A5C46D-67C3-4A74-8B7F-B5CBB9A6FB32}" name="Country" dataDxfId="197"/>
    <tableColumn id="2" xr3:uid="{5920ACA5-C25C-4C6C-90F4-0478636F54B2}" name="Owner" dataDxfId="196"/>
    <tableColumn id="3" xr3:uid="{4301E172-218D-4FB5-B656-BD0D69C5C770}" name="e-mail" dataDxfId="195"/>
    <tableColumn id="4" xr3:uid="{92386910-CEB6-488E-868F-E75221630ED6}" name="Cel #" dataDxfId="194"/>
    <tableColumn id="5" xr3:uid="{26ED69A7-410F-4EA6-B224-CBA408EA13AE}" name="Leader" dataDxfId="193"/>
    <tableColumn id="6" xr3:uid="{F7F36710-29BE-4BE8-BB3F-44AE6D5A837F}" name="email (leader)" dataDxfId="192"/>
    <tableColumn id="7" xr3:uid="{1236DC47-EEFC-4FEE-BD1F-373C1444BB26}" name="District" dataDxfId="191"/>
    <tableColumn id="8" xr3:uid="{31C05A8C-D3FE-4732-AB7B-90C86CA188C1}" name="Region/State" dataDxfId="190"/>
    <tableColumn id="9" xr3:uid="{B21CE424-534A-4957-8302-CDF653A1858B}" name="Equipment" dataDxfId="189"/>
    <tableColumn id="10" xr3:uid="{1C3D15CE-E0A9-488C-B6ED-ED71C109B42C}" name="Serial Number" dataDxfId="188"/>
    <tableColumn id="11" xr3:uid="{FDBD71DD-62FC-4143-97D3-E21CE2CDFC13}" name="Brand" dataDxfId="187"/>
    <tableColumn id="12" xr3:uid="{582678CB-F887-41C6-920D-654E15EF9E92}" name="Model" dataDxfId="186"/>
    <tableColumn id="13" xr3:uid="{7BD06437-C7F6-4D64-82AB-E8829AB5CC9C}" name="City" dataDxfId="185"/>
    <tableColumn id="14" xr3:uid="{F254BBE1-7763-4FFB-A662-01F5D13152B6}" name="Customer" dataDxfId="184"/>
    <tableColumn id="15" xr3:uid="{C883B21A-DE0D-418A-822B-2262F200BE51}" name="form" dataDxfId="183"/>
    <tableColumn id="16" xr3:uid="{77242D91-53CF-488B-8A54-5F35D0734495}" name="Calibration Date" dataDxfId="182">
      <calculatedColumnFormula>IFERROR(IFERROR(VLOOKUP(J2,'Obs. Técnicas - 22'!$D:$I,5,0),(VLOOKUP(J2,'Obs. Técnicas - 21'!$D:$I,5,0))),O2)</calculatedColumnFormula>
    </tableColumn>
    <tableColumn id="17" xr3:uid="{4179B4D2-D479-484A-AEF5-C96FA4C554B0}" name="Status" dataDxfId="181">
      <calculatedColumnFormula>IF(P2&lt;&gt;"",IF(P2+365&gt;TODAY(),"Calibrado","Vencido"),"")</calculatedColumnFormula>
    </tableColumn>
    <tableColumn id="18" xr3:uid="{E1CCAF36-2D03-4160-B52F-F8B069A9DBF1}" name="Certificate" dataDxfId="180"/>
    <tableColumn id="19" xr3:uid="{21058035-DFC1-4F9E-BB9E-0C34E1FF967C}" name="Vendor" dataDxfId="179"/>
    <tableColumn id="20" xr3:uid="{142E68A1-FD63-4D76-824A-F9E11BFC71ED}" name="Obs." dataDxfId="178"/>
    <tableColumn id="21" xr3:uid="{EECF45F7-1C9B-4F31-8AA0-DA9BC13ACB6A}" name="STATUS2" dataDxfId="177"/>
    <tableColumn id="22" xr3:uid="{873D67FF-8EC2-4898-B459-8EFC3C550194}" name="Mês Realizado " dataDxfId="176"/>
    <tableColumn id="23" xr3:uid="{5DCF77AC-A49A-46BA-8FD1-8148FF1170B8}" name="Mês Previsto" dataDxfId="175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50A933-37A9-4A37-AAA1-9E77AA786E49}" name="Obs.Técnicas21" displayName="Obs.Técnicas21" ref="A1:J243" totalsRowShown="0" headerRowDxfId="174" headerRowBorderDxfId="173" tableBorderDxfId="172">
  <autoFilter ref="A1:J243" xr:uid="{321C9A8B-2F1F-4CE7-8C68-2369C6C4A690}"/>
  <tableColumns count="10">
    <tableColumn id="1" xr3:uid="{101B9E28-B3FF-412F-BA82-09129DAC9058}" name="Identif. Cliente" dataDxfId="171"/>
    <tableColumn id="2" xr3:uid="{C74C31BD-6DD1-4D34-ADDB-ACE5B7A83181}" name="Equipamento" dataDxfId="170"/>
    <tableColumn id="3" xr3:uid="{278B10D7-1D11-404F-B6D9-CC131D92F3B0}" name="Brand" dataDxfId="169"/>
    <tableColumn id="4" xr3:uid="{EDE6747D-3181-40D8-8A22-C7BF5B13A43F}" name="Número de Série" dataDxfId="168"/>
    <tableColumn id="5" xr3:uid="{49EDFB2E-E783-4867-B5DD-9C119D649E54}" name="O.S." dataDxfId="167"/>
    <tableColumn id="6" xr3:uid="{E74184DD-E9A3-4664-8C23-3C45E9027185}" name="PRESTADOR" dataDxfId="166"/>
    <tableColumn id="7" xr3:uid="{66187305-B648-4A8A-84D1-0743727E7EB8}" name="Observações" dataDxfId="165"/>
    <tableColumn id="8" xr3:uid="{97FE7003-2E0D-4C93-AE3F-16271B3350BD}" name="Data" dataDxfId="164"/>
    <tableColumn id="9" xr3:uid="{03AC609E-6464-4990-8190-C95EE975E27A}" name="Mês" dataDxfId="163">
      <calculatedColumnFormula>IF(H2&lt;&gt;"",MONTH(H2),"")</calculatedColumnFormula>
    </tableColumn>
    <tableColumn id="10" xr3:uid="{AAC40617-FE7E-4176-B306-9CF2953001EB}" name="Localização" dataDxfId="162">
      <calculatedColumnFormula>IFERROR(IFERROR(VLOOKUP(D2,'Controle de Equipamentos '!$J:$W,4,0),VLOOKUP(D2,'Controle-Pipetas e micropipetas'!$J:$V,4,0)),"Adicionado")</calculatedColumnFormula>
    </tableColumn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D6BB5E-0A5D-4ECC-B074-FE2AA8EDC073}" name="NãoEncontrados" displayName="NãoEncontrados" ref="A1:V64" totalsRowShown="0" headerRowDxfId="108" dataDxfId="106" headerRowBorderDxfId="107" tableBorderDxfId="105">
  <autoFilter ref="A1:V64" xr:uid="{35D6BB5E-0A5D-4ECC-B074-FE2AA8EDC073}"/>
  <tableColumns count="22">
    <tableColumn id="17" xr3:uid="{9EC4AE79-B9F0-4454-8934-A1B326A39790}" name="Country" dataDxfId="104"/>
    <tableColumn id="18" xr3:uid="{6DE48FAB-2710-4258-B398-8ED266E359F9}" name="Owner" dataDxfId="103"/>
    <tableColumn id="19" xr3:uid="{16C463D8-D658-425F-B4CE-9C41DE42651F}" name="e-mail" dataDxfId="102"/>
    <tableColumn id="20" xr3:uid="{FDE8D245-A40B-45A7-BCE2-00DCA94C9E3A}" name="Cel #" dataDxfId="101"/>
    <tableColumn id="21" xr3:uid="{395F43E9-351D-4579-95FF-4BC173B29857}" name="Leader" dataDxfId="100"/>
    <tableColumn id="22" xr3:uid="{07D30914-1C0C-46AC-B78C-2D7B71270D62}" name="email (leader)" dataDxfId="99"/>
    <tableColumn id="1" xr3:uid="{19121F1C-DEBF-4D3C-8A5B-271F466A7E35}" name="District" dataDxfId="98"/>
    <tableColumn id="2" xr3:uid="{2F5A42E6-2080-47A6-9DCE-62F1448036D7}" name="Region/State" dataDxfId="97"/>
    <tableColumn id="3" xr3:uid="{906B8B9A-B31D-4CEF-8F32-CE117395583F}" name="Equipment" dataDxfId="96"/>
    <tableColumn id="4" xr3:uid="{CD4A0E4B-2E80-4BCD-9D86-E914F78311FC}" name="Serial Number" dataDxfId="95"/>
    <tableColumn id="5" xr3:uid="{C79F16FC-5B96-4C36-9556-8FBC9B77907C}" name="Brand" dataDxfId="94"/>
    <tableColumn id="6" xr3:uid="{239C121A-02D3-4443-B12F-0FDE272C5F73}" name="Model" dataDxfId="93"/>
    <tableColumn id="7" xr3:uid="{A560994E-5E33-4DEA-96E6-AF85AA39F584}" name="City" dataDxfId="92"/>
    <tableColumn id="8" xr3:uid="{B269185B-055D-4339-8D5E-D4C63BE4186C}" name="Customer" dataDxfId="91"/>
    <tableColumn id="26" xr3:uid="{FD74A417-3194-443F-9EE2-2F994570BC31}" name="Coluna4" dataDxfId="90"/>
    <tableColumn id="9" xr3:uid="{637B8880-1A5B-4BC0-8F2C-7A96AD5AB349}" name="form" dataDxfId="89"/>
    <tableColumn id="10" xr3:uid="{F4458200-8181-4DF4-87C8-BD0C2F37F5F5}" name="Calibration Date" dataDxfId="88"/>
    <tableColumn id="11" xr3:uid="{639F8D58-1A97-49F6-8EA0-DF3A7AF0D7F6}" name="Status" dataDxfId="87"/>
    <tableColumn id="12" xr3:uid="{F22CA8D9-F22B-4D74-8208-D2D8A324DB1D}" name="Certificate" dataDxfId="86"/>
    <tableColumn id="13" xr3:uid="{ABD2AF34-F1BC-4DE5-AEF7-E0434A42DF2C}" name="Vendor" dataDxfId="85"/>
    <tableColumn id="14" xr3:uid="{B1B4D4D8-EF7C-461F-BA33-D8587A7E65B0}" name="Obs." dataDxfId="84">
      <calculatedColumnFormula>IFERROR(IFERROR(VLOOKUP(J2,'Obs. Técnicas - 22'!$D:$G,4,0),(VLOOKUP(J2,'Obs. Técnicas - 21'!$D:$G,4,0))),"")</calculatedColumnFormula>
    </tableColumn>
    <tableColumn id="15" xr3:uid="{66E6F402-6572-4C61-9A28-60305E0C0337}" name="STATUS2" dataDxfId="83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868B9A-F523-44F1-8BAD-19E4C91A3934}" name="Adicionados" displayName="Adicionados" ref="A1:L152" totalsRowShown="0" headerRowDxfId="67" dataDxfId="65" headerRowBorderDxfId="66" tableBorderDxfId="64">
  <autoFilter ref="A1:L152" xr:uid="{54868B9A-F523-44F1-8BAD-19E4C91A3934}"/>
  <tableColumns count="12">
    <tableColumn id="1" xr3:uid="{1CA72F3A-82A2-4629-9CAB-2418D90B6017}" name="Equipment" dataDxfId="63"/>
    <tableColumn id="2" xr3:uid="{FD999179-073D-48CC-BD61-4BCDBCD8FE11}" name="Serial Number" dataDxfId="62"/>
    <tableColumn id="3" xr3:uid="{28F5D6F2-D50C-4002-B0E4-FFA80B007E92}" name="Brand" dataDxfId="61"/>
    <tableColumn id="4" xr3:uid="{AFC2B36D-FD35-4C7B-BB59-AC30852BF886}" name="Model" dataDxfId="60"/>
    <tableColumn id="5" xr3:uid="{4F0F1743-5BA3-43C3-8AE8-F425FA3BD3EC}" name="City" dataDxfId="59"/>
    <tableColumn id="6" xr3:uid="{35581447-3E3A-4D47-AFC9-8A3BE807937B}" name="Customer" dataDxfId="58"/>
    <tableColumn id="7" xr3:uid="{23BE7948-CA2F-49E1-A8FF-E0FEBD0BD7E6}" name="Calibration Date" dataDxfId="57"/>
    <tableColumn id="8" xr3:uid="{5D670767-EFC0-47C0-AB69-11EF4665EFC2}" name="Status" dataDxfId="56"/>
    <tableColumn id="9" xr3:uid="{668FE5D1-CDF8-4369-A71F-33F5B9E2A215}" name="Certificate" dataDxfId="55"/>
    <tableColumn id="10" xr3:uid="{E823A21F-E4E7-453C-8528-BF5E99689277}" name="Vendor" dataDxfId="54"/>
    <tableColumn id="11" xr3:uid="{28FCBD3D-2515-4BFA-98F1-4E1D310695AC}" name="Obs." dataDxfId="53"/>
    <tableColumn id="12" xr3:uid="{1ECA3175-ACC1-4F9F-865B-8BA03DCCA526}" name="STATUS2" dataDxfId="52"/>
  </tableColumns>
  <tableStyleInfo name="TableStyleLight9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3B0B6-842F-4B87-BA68-81F0C9DABAEB}" name="Desativados" displayName="Desativados" ref="A1:U26" totalsRowShown="0" headerRowDxfId="42" dataDxfId="40" headerRowBorderDxfId="41" tableBorderDxfId="39">
  <autoFilter ref="A1:U26" xr:uid="{8AA3B0B6-842F-4B87-BA68-81F0C9DABAEB}"/>
  <tableColumns count="21">
    <tableColumn id="1" xr3:uid="{88507706-25C2-4AAB-8A9E-FC9E5D2F2525}" name="Country" dataDxfId="38"/>
    <tableColumn id="2" xr3:uid="{98205F05-8A9F-48A4-AA8A-B3E61627B4EC}" name="Owner" dataDxfId="37"/>
    <tableColumn id="3" xr3:uid="{FF39FA8A-883D-495B-AD07-3913B3B2D0B5}" name="e-mail" dataDxfId="36"/>
    <tableColumn id="4" xr3:uid="{BB94F3BB-9D76-4247-8E69-50F1E6F4BFC2}" name="Cel #" dataDxfId="35"/>
    <tableColumn id="5" xr3:uid="{F2ACE6DD-254F-4890-94A1-DC513F60E6A1}" name="Leader" dataDxfId="34"/>
    <tableColumn id="6" xr3:uid="{74D4DC3D-355C-4797-B9E0-236BB27C4140}" name="email (leader)" dataDxfId="33"/>
    <tableColumn id="7" xr3:uid="{59C5BC9F-42F8-47C9-BF0B-6D887F813CA8}" name="District" dataDxfId="32"/>
    <tableColumn id="8" xr3:uid="{6353E1CB-E3B4-44C1-84B2-861EA08FF2C0}" name="Region/State" dataDxfId="31"/>
    <tableColumn id="9" xr3:uid="{433DBF5C-22AD-45FA-870A-B6056EF2AAB8}" name="Equipment" dataDxfId="30"/>
    <tableColumn id="10" xr3:uid="{2210F892-0586-4B8D-B3E6-4B0601623208}" name="Serial Number" dataDxfId="29"/>
    <tableColumn id="11" xr3:uid="{3D787D6B-FD41-414E-9CB1-5DC3C4156840}" name="Brand" dataDxfId="28"/>
    <tableColumn id="12" xr3:uid="{7CBBE358-D900-40FC-9347-B1FB107D8367}" name="Model" dataDxfId="27"/>
    <tableColumn id="13" xr3:uid="{CCA16F70-0256-4F28-8912-BF547D844C9C}" name="City" dataDxfId="26"/>
    <tableColumn id="14" xr3:uid="{6B4BD6FF-0ECF-457F-B8AC-5DDF12D9472F}" name="Customer" dataDxfId="25"/>
    <tableColumn id="15" xr3:uid="{5AB7F682-60F6-4441-A924-A6B20DC5DB4B}" name="form" dataDxfId="24"/>
    <tableColumn id="16" xr3:uid="{DAD840E5-E498-43EB-9589-9F81412A231C}" name="Calibration Date" dataDxfId="23">
      <calculatedColumnFormula>IFERROR(IFERROR(VLOOKUP(J2,'Obs. Técnicas - 22'!$D:$I,5,0),(VLOOKUP(J2,'Obs. Técnicas - 21'!$D:$I,5,0))),O2)</calculatedColumnFormula>
    </tableColumn>
    <tableColumn id="17" xr3:uid="{534EC47A-2E82-4B4F-AE8B-0D9125A06625}" name="Status" dataDxfId="22">
      <calculatedColumnFormula>IF(P2&lt;&gt;"",IF(P2+365&gt;TODAY(),"Calibrado","Vencido"),"")</calculatedColumnFormula>
    </tableColumn>
    <tableColumn id="18" xr3:uid="{6BA44FA5-8E0E-4D9D-80D1-1C990AB115F6}" name="Certificate" dataDxfId="21">
      <calculatedColumnFormula>IFERROR(IFERROR(VLOOKUP(J2,'Obs. Técnicas - 22'!$D:$G,2,0),(VLOOKUP(J2,'Obs. Técnicas - 21'!$D:$G,2,0))),"")</calculatedColumnFormula>
    </tableColumn>
    <tableColumn id="19" xr3:uid="{9A0CC09D-B7DC-4520-AE72-415805CE49FB}" name="Vendor" dataDxfId="20">
      <calculatedColumnFormula>IFERROR(IFERROR(VLOOKUP(J2,'Obs. Técnicas - 22'!$D:$G,3,0),(VLOOKUP(J2,'Obs. Técnicas - 21'!$D:$G,3,0))),"Hexis")</calculatedColumnFormula>
    </tableColumn>
    <tableColumn id="20" xr3:uid="{AEFC3D70-625C-423F-A0EB-FB5F3E7639C3}" name="Obs." dataDxfId="19">
      <calculatedColumnFormula>IFERROR(IFERROR(VLOOKUP(J2,'Obs. Técnicas - 22'!$D:$G,4,0),(VLOOKUP(J2,'Obs. Técnicas - 21'!$D:$G,4,0))),"")</calculatedColumnFormula>
    </tableColumn>
    <tableColumn id="21" xr3:uid="{CB7FA602-190F-4175-84D2-26BA6355D31A}" name="STATUS2" dataDxfId="18"/>
  </tableColumns>
  <tableStyleInfo name="TableStyleLight9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430923-08E1-4EE3-9F3D-32ECD5AAD627}" name="DistitosAtual" displayName="DistitosAtual" ref="A1:D13" totalsRowShown="0" headerRowDxfId="17" headerRowBorderDxfId="16" tableBorderDxfId="15" totalsRowBorderDxfId="14">
  <autoFilter ref="A1:D13" xr:uid="{3A430923-08E1-4EE3-9F3D-32ECD5AAD627}"/>
  <tableColumns count="4">
    <tableColumn id="1" xr3:uid="{2689DED7-13EC-4ADE-BAE0-D8ECEE760AFF}" name="Atual " dataDxfId="13"/>
    <tableColumn id="2" xr3:uid="{D151DCF3-94F4-4B92-808F-6358F9F81B74}" name="Qtd de equipamentos" dataDxfId="12"/>
    <tableColumn id="3" xr3:uid="{B031D542-A0E4-4A16-BA13-B38E380B4092}" name="Calibrado " dataDxfId="11"/>
    <tableColumn id="4" xr3:uid="{7CE717DA-DD7B-43C0-B549-EB4BE15F58A8}" name="Vencido 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madeu.peixoto@veolia.com" TargetMode="External"/><Relationship Id="rId21" Type="http://schemas.openxmlformats.org/officeDocument/2006/relationships/hyperlink" Target="mailto:glauber.ruiz@veolia.com" TargetMode="External"/><Relationship Id="rId42" Type="http://schemas.openxmlformats.org/officeDocument/2006/relationships/hyperlink" Target="mailto:fabio.morais@veolia.com" TargetMode="External"/><Relationship Id="rId47" Type="http://schemas.openxmlformats.org/officeDocument/2006/relationships/hyperlink" Target="mailto:marcelo.soto@suez.com" TargetMode="External"/><Relationship Id="rId63" Type="http://schemas.openxmlformats.org/officeDocument/2006/relationships/hyperlink" Target="mailto:sonia.jesus@suez.com" TargetMode="External"/><Relationship Id="rId68" Type="http://schemas.openxmlformats.org/officeDocument/2006/relationships/hyperlink" Target="mailto:antonio.goncalves1@veolia.com" TargetMode="External"/><Relationship Id="rId2" Type="http://schemas.openxmlformats.org/officeDocument/2006/relationships/hyperlink" Target="mailto:newton.sousa@veolia.com" TargetMode="External"/><Relationship Id="rId16" Type="http://schemas.openxmlformats.org/officeDocument/2006/relationships/hyperlink" Target="mailto:rafael.nascimento@veolia.com" TargetMode="External"/><Relationship Id="rId29" Type="http://schemas.openxmlformats.org/officeDocument/2006/relationships/hyperlink" Target="mailto:jackeline.guimaraes@veolia.com" TargetMode="External"/><Relationship Id="rId11" Type="http://schemas.openxmlformats.org/officeDocument/2006/relationships/hyperlink" Target="mailto:rafael.nascimento@veolia.com" TargetMode="External"/><Relationship Id="rId24" Type="http://schemas.openxmlformats.org/officeDocument/2006/relationships/hyperlink" Target="mailto:volmir.alberti@veolia.com" TargetMode="External"/><Relationship Id="rId32" Type="http://schemas.openxmlformats.org/officeDocument/2006/relationships/hyperlink" Target="mailto:fabio.morais@veolia.com" TargetMode="External"/><Relationship Id="rId37" Type="http://schemas.openxmlformats.org/officeDocument/2006/relationships/hyperlink" Target="mailto:fabio.morais@veolia.com" TargetMode="External"/><Relationship Id="rId40" Type="http://schemas.openxmlformats.org/officeDocument/2006/relationships/hyperlink" Target="mailto:felipe.rokicki@veolia.com" TargetMode="External"/><Relationship Id="rId45" Type="http://schemas.openxmlformats.org/officeDocument/2006/relationships/hyperlink" Target="mailto:felipe.rokicki@veolia.com" TargetMode="External"/><Relationship Id="rId53" Type="http://schemas.openxmlformats.org/officeDocument/2006/relationships/hyperlink" Target="mailto:felipe.rokicki@veolia.com" TargetMode="External"/><Relationship Id="rId58" Type="http://schemas.openxmlformats.org/officeDocument/2006/relationships/hyperlink" Target="mailto:flaminio.neto@veolia.com" TargetMode="External"/><Relationship Id="rId66" Type="http://schemas.openxmlformats.org/officeDocument/2006/relationships/hyperlink" Target="mailto:thiago.garcia@veolia.com" TargetMode="External"/><Relationship Id="rId74" Type="http://schemas.openxmlformats.org/officeDocument/2006/relationships/table" Target="../tables/table1.xml"/><Relationship Id="rId5" Type="http://schemas.openxmlformats.org/officeDocument/2006/relationships/hyperlink" Target="mailto:thiago.serra@veolia.com" TargetMode="External"/><Relationship Id="rId61" Type="http://schemas.openxmlformats.org/officeDocument/2006/relationships/hyperlink" Target="mailto:sonia.jesus@suez.com" TargetMode="External"/><Relationship Id="rId19" Type="http://schemas.openxmlformats.org/officeDocument/2006/relationships/hyperlink" Target="mailto:gerson.miranda@veolia.com" TargetMode="External"/><Relationship Id="rId14" Type="http://schemas.openxmlformats.org/officeDocument/2006/relationships/hyperlink" Target="mailto:rafael.nascimento@veolia.com" TargetMode="External"/><Relationship Id="rId22" Type="http://schemas.openxmlformats.org/officeDocument/2006/relationships/hyperlink" Target="mailto:willian.paula@veolia.com" TargetMode="External"/><Relationship Id="rId27" Type="http://schemas.openxmlformats.org/officeDocument/2006/relationships/hyperlink" Target="mailto:marcus.tagawa@veolia.com" TargetMode="External"/><Relationship Id="rId30" Type="http://schemas.openxmlformats.org/officeDocument/2006/relationships/hyperlink" Target="mailto:jackeline.guimaraes@veolia.com" TargetMode="External"/><Relationship Id="rId35" Type="http://schemas.openxmlformats.org/officeDocument/2006/relationships/hyperlink" Target="mailto:fabio.morais@veolia.com" TargetMode="External"/><Relationship Id="rId43" Type="http://schemas.openxmlformats.org/officeDocument/2006/relationships/hyperlink" Target="mailto:felipe.rokicki@veolia.com" TargetMode="External"/><Relationship Id="rId48" Type="http://schemas.openxmlformats.org/officeDocument/2006/relationships/hyperlink" Target="mailto:gerson.miranda@veolia.com" TargetMode="External"/><Relationship Id="rId56" Type="http://schemas.openxmlformats.org/officeDocument/2006/relationships/hyperlink" Target="mailto:flaminio.neto@veolia.com" TargetMode="External"/><Relationship Id="rId64" Type="http://schemas.openxmlformats.org/officeDocument/2006/relationships/hyperlink" Target="mailto:flaminio.neto@veolia.com" TargetMode="External"/><Relationship Id="rId69" Type="http://schemas.openxmlformats.org/officeDocument/2006/relationships/hyperlink" Target="mailto:antonio.goncalves1@veolia.com" TargetMode="External"/><Relationship Id="rId8" Type="http://schemas.openxmlformats.org/officeDocument/2006/relationships/hyperlink" Target="mailto:rafael.nascimento@veolia.com" TargetMode="External"/><Relationship Id="rId51" Type="http://schemas.openxmlformats.org/officeDocument/2006/relationships/hyperlink" Target="mailto:carlos.santos@veolia.com" TargetMode="External"/><Relationship Id="rId72" Type="http://schemas.openxmlformats.org/officeDocument/2006/relationships/hyperlink" Target="mailto:felipe.rokicki@veolia.com" TargetMode="External"/><Relationship Id="rId3" Type="http://schemas.openxmlformats.org/officeDocument/2006/relationships/hyperlink" Target="mailto:newton.sousa@veolia.com" TargetMode="External"/><Relationship Id="rId12" Type="http://schemas.openxmlformats.org/officeDocument/2006/relationships/hyperlink" Target="mailto:rafael.nascimento@veolia.com" TargetMode="External"/><Relationship Id="rId17" Type="http://schemas.openxmlformats.org/officeDocument/2006/relationships/hyperlink" Target="mailto:rafael.nascimento@veolia.com" TargetMode="External"/><Relationship Id="rId25" Type="http://schemas.openxmlformats.org/officeDocument/2006/relationships/hyperlink" Target="mailto:cleyton.frutuoso@veolia.com" TargetMode="External"/><Relationship Id="rId33" Type="http://schemas.openxmlformats.org/officeDocument/2006/relationships/hyperlink" Target="mailto:felipe.rokicki@veolia.com" TargetMode="External"/><Relationship Id="rId38" Type="http://schemas.openxmlformats.org/officeDocument/2006/relationships/hyperlink" Target="mailto:felipe.rokicki@veolia.com" TargetMode="External"/><Relationship Id="rId46" Type="http://schemas.openxmlformats.org/officeDocument/2006/relationships/hyperlink" Target="mailto:itana.souza@suez.com" TargetMode="External"/><Relationship Id="rId59" Type="http://schemas.openxmlformats.org/officeDocument/2006/relationships/hyperlink" Target="mailto:flaminio.neto@veolia.com" TargetMode="External"/><Relationship Id="rId67" Type="http://schemas.openxmlformats.org/officeDocument/2006/relationships/hyperlink" Target="mailto:thiago.garcia@veolia.com" TargetMode="External"/><Relationship Id="rId20" Type="http://schemas.openxmlformats.org/officeDocument/2006/relationships/hyperlink" Target="mailto:glauber.ruiz@veolia.com" TargetMode="External"/><Relationship Id="rId41" Type="http://schemas.openxmlformats.org/officeDocument/2006/relationships/hyperlink" Target="mailto:felipe.rokicki@veolia.com" TargetMode="External"/><Relationship Id="rId54" Type="http://schemas.openxmlformats.org/officeDocument/2006/relationships/hyperlink" Target="mailto:antonio.goncalves1@veolia.com" TargetMode="External"/><Relationship Id="rId62" Type="http://schemas.openxmlformats.org/officeDocument/2006/relationships/hyperlink" Target="mailto:sonia.jesus@suez.com" TargetMode="External"/><Relationship Id="rId70" Type="http://schemas.openxmlformats.org/officeDocument/2006/relationships/hyperlink" Target="mailto:antonio.goncalves1@veolia.com" TargetMode="External"/><Relationship Id="rId1" Type="http://schemas.openxmlformats.org/officeDocument/2006/relationships/hyperlink" Target="mailto:marcelo.bovolenta@suez.com" TargetMode="External"/><Relationship Id="rId6" Type="http://schemas.openxmlformats.org/officeDocument/2006/relationships/hyperlink" Target="mailto:newton.sousa@veolia.com" TargetMode="External"/><Relationship Id="rId15" Type="http://schemas.openxmlformats.org/officeDocument/2006/relationships/hyperlink" Target="mailto:rafael.nascimento@veolia.com" TargetMode="External"/><Relationship Id="rId23" Type="http://schemas.openxmlformats.org/officeDocument/2006/relationships/hyperlink" Target="mailto:willian.paula@veolia.com" TargetMode="External"/><Relationship Id="rId28" Type="http://schemas.openxmlformats.org/officeDocument/2006/relationships/hyperlink" Target="mailto:marcus.tagawa@veolia.com" TargetMode="External"/><Relationship Id="rId36" Type="http://schemas.openxmlformats.org/officeDocument/2006/relationships/hyperlink" Target="mailto:fabio.morais@veolia.com" TargetMode="External"/><Relationship Id="rId49" Type="http://schemas.openxmlformats.org/officeDocument/2006/relationships/hyperlink" Target="mailto:gerson.miranda@veolia.com" TargetMode="External"/><Relationship Id="rId57" Type="http://schemas.openxmlformats.org/officeDocument/2006/relationships/hyperlink" Target="mailto:flaminio.neto@veolia.com" TargetMode="External"/><Relationship Id="rId10" Type="http://schemas.openxmlformats.org/officeDocument/2006/relationships/hyperlink" Target="mailto:rafael.nascimento@veolia.com" TargetMode="External"/><Relationship Id="rId31" Type="http://schemas.openxmlformats.org/officeDocument/2006/relationships/hyperlink" Target="mailto:leonardo.goncalves@suez.com" TargetMode="External"/><Relationship Id="rId44" Type="http://schemas.openxmlformats.org/officeDocument/2006/relationships/hyperlink" Target="mailto:fabio.morais@veolia.com" TargetMode="External"/><Relationship Id="rId52" Type="http://schemas.openxmlformats.org/officeDocument/2006/relationships/hyperlink" Target="mailto:ana-lidia.tomaz@suez.com" TargetMode="External"/><Relationship Id="rId60" Type="http://schemas.openxmlformats.org/officeDocument/2006/relationships/hyperlink" Target="mailto:sonia.jesus@suez.com" TargetMode="External"/><Relationship Id="rId65" Type="http://schemas.openxmlformats.org/officeDocument/2006/relationships/hyperlink" Target="mailto:sonia.jesus@suez.com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mailto:newton.sousa@veolia.com" TargetMode="External"/><Relationship Id="rId9" Type="http://schemas.openxmlformats.org/officeDocument/2006/relationships/hyperlink" Target="mailto:rafael.nascimento@veolia.com" TargetMode="External"/><Relationship Id="rId13" Type="http://schemas.openxmlformats.org/officeDocument/2006/relationships/hyperlink" Target="mailto:lucas.munhoz@veolia.com" TargetMode="External"/><Relationship Id="rId18" Type="http://schemas.openxmlformats.org/officeDocument/2006/relationships/hyperlink" Target="mailto:jackeline.guimaraes@veolia.com" TargetMode="External"/><Relationship Id="rId39" Type="http://schemas.openxmlformats.org/officeDocument/2006/relationships/hyperlink" Target="mailto:felipe.rokicki@veolia.com" TargetMode="External"/><Relationship Id="rId34" Type="http://schemas.openxmlformats.org/officeDocument/2006/relationships/hyperlink" Target="mailto:fabio.morais@veolia.com" TargetMode="External"/><Relationship Id="rId50" Type="http://schemas.openxmlformats.org/officeDocument/2006/relationships/hyperlink" Target="mailto:carlos.santos@veolia.com" TargetMode="External"/><Relationship Id="rId55" Type="http://schemas.openxmlformats.org/officeDocument/2006/relationships/hyperlink" Target="mailto:antonio.goncalves1@veolia.com" TargetMode="External"/><Relationship Id="rId7" Type="http://schemas.openxmlformats.org/officeDocument/2006/relationships/hyperlink" Target="mailto:rafael.nascimento@veolia.com" TargetMode="External"/><Relationship Id="rId71" Type="http://schemas.openxmlformats.org/officeDocument/2006/relationships/hyperlink" Target="mailto:felipe.rokicki@veoli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ackeline.guimaraes@veolia.com" TargetMode="External"/><Relationship Id="rId2" Type="http://schemas.openxmlformats.org/officeDocument/2006/relationships/hyperlink" Target="mailto:marcelo.bovolenta@suez.com" TargetMode="External"/><Relationship Id="rId1" Type="http://schemas.openxmlformats.org/officeDocument/2006/relationships/hyperlink" Target="mailto:matheus.ferreira@suez.com" TargetMode="External"/><Relationship Id="rId6" Type="http://schemas.openxmlformats.org/officeDocument/2006/relationships/table" Target="../tables/table6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jackeline.guimaraes@veoli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6843-AFF4-471E-9E45-AD5B78CE20B9}">
  <dimension ref="A1:J23"/>
  <sheetViews>
    <sheetView topLeftCell="A7" workbookViewId="0">
      <selection activeCell="J23" sqref="J23"/>
    </sheetView>
  </sheetViews>
  <sheetFormatPr defaultRowHeight="15" x14ac:dyDescent="0.25"/>
  <cols>
    <col min="1" max="1" width="9.42578125" bestFit="1" customWidth="1"/>
    <col min="2" max="2" width="5.42578125" bestFit="1" customWidth="1"/>
    <col min="3" max="3" width="19.85546875" bestFit="1" customWidth="1"/>
    <col min="4" max="4" width="18" bestFit="1" customWidth="1"/>
    <col min="5" max="5" width="8.28515625" bestFit="1" customWidth="1"/>
    <col min="6" max="6" width="10.140625" bestFit="1" customWidth="1"/>
    <col min="8" max="8" width="22.28515625" bestFit="1" customWidth="1"/>
    <col min="9" max="9" width="9.42578125" bestFit="1" customWidth="1"/>
    <col min="10" max="10" width="8.28515625" bestFit="1" customWidth="1"/>
  </cols>
  <sheetData>
    <row r="1" spans="1:10" x14ac:dyDescent="0.25">
      <c r="A1" t="s">
        <v>1249</v>
      </c>
      <c r="B1" t="s">
        <v>1252</v>
      </c>
      <c r="D1" s="14" t="s">
        <v>1218</v>
      </c>
      <c r="E1" t="s">
        <v>20</v>
      </c>
      <c r="F1" t="s">
        <v>1227</v>
      </c>
      <c r="H1" s="14" t="s">
        <v>1218</v>
      </c>
      <c r="I1" t="s">
        <v>1141</v>
      </c>
      <c r="J1" t="s">
        <v>1216</v>
      </c>
    </row>
    <row r="2" spans="1:10" x14ac:dyDescent="0.25">
      <c r="A2" s="43">
        <v>330</v>
      </c>
      <c r="B2" s="43">
        <v>25</v>
      </c>
      <c r="D2" s="15" t="s">
        <v>1254</v>
      </c>
      <c r="E2" s="43">
        <v>8</v>
      </c>
      <c r="F2" s="43">
        <v>14</v>
      </c>
      <c r="H2" s="15" t="s">
        <v>450</v>
      </c>
      <c r="I2" s="43">
        <v>5</v>
      </c>
      <c r="J2" s="43">
        <v>0</v>
      </c>
    </row>
    <row r="3" spans="1:10" x14ac:dyDescent="0.25">
      <c r="D3" s="15" t="s">
        <v>1262</v>
      </c>
      <c r="E3" s="43">
        <v>25</v>
      </c>
      <c r="F3" s="43">
        <v>28</v>
      </c>
      <c r="H3" s="15" t="s">
        <v>467</v>
      </c>
      <c r="I3" s="43">
        <v>6</v>
      </c>
      <c r="J3" s="43">
        <v>5</v>
      </c>
    </row>
    <row r="4" spans="1:10" x14ac:dyDescent="0.25">
      <c r="A4" s="14" t="s">
        <v>16</v>
      </c>
      <c r="B4" t="s">
        <v>1220</v>
      </c>
      <c r="D4" s="15" t="s">
        <v>1255</v>
      </c>
      <c r="E4" s="43">
        <v>15</v>
      </c>
      <c r="F4" s="43">
        <v>18</v>
      </c>
      <c r="H4" s="15" t="s">
        <v>385</v>
      </c>
      <c r="I4" s="43">
        <v>41</v>
      </c>
      <c r="J4" s="43">
        <v>1</v>
      </c>
    </row>
    <row r="5" spans="1:10" x14ac:dyDescent="0.25">
      <c r="A5" s="15" t="s">
        <v>1141</v>
      </c>
      <c r="B5" s="43">
        <v>312</v>
      </c>
      <c r="D5" s="15" t="s">
        <v>1256</v>
      </c>
      <c r="E5" s="43">
        <v>16</v>
      </c>
      <c r="F5" s="43">
        <v>18</v>
      </c>
      <c r="H5" s="15" t="s">
        <v>430</v>
      </c>
      <c r="I5" s="43">
        <v>15</v>
      </c>
      <c r="J5" s="43">
        <v>0</v>
      </c>
    </row>
    <row r="6" spans="1:10" x14ac:dyDescent="0.25">
      <c r="A6" s="15" t="s">
        <v>1216</v>
      </c>
      <c r="B6" s="43">
        <v>18</v>
      </c>
      <c r="D6" s="15" t="s">
        <v>1257</v>
      </c>
      <c r="E6" s="43">
        <v>33</v>
      </c>
      <c r="F6" s="43">
        <v>40</v>
      </c>
      <c r="H6" s="15" t="s">
        <v>29</v>
      </c>
      <c r="I6" s="43">
        <v>86</v>
      </c>
      <c r="J6" s="43">
        <v>1</v>
      </c>
    </row>
    <row r="7" spans="1:10" x14ac:dyDescent="0.25">
      <c r="D7" s="15" t="s">
        <v>1258</v>
      </c>
      <c r="E7" s="43">
        <v>40</v>
      </c>
      <c r="F7" s="43">
        <v>44</v>
      </c>
      <c r="H7" s="15" t="s">
        <v>332</v>
      </c>
      <c r="I7" s="43">
        <v>16</v>
      </c>
      <c r="J7" s="43">
        <v>7</v>
      </c>
    </row>
    <row r="8" spans="1:10" x14ac:dyDescent="0.25">
      <c r="D8" s="15" t="s">
        <v>1259</v>
      </c>
      <c r="E8" s="43">
        <v>55</v>
      </c>
      <c r="F8" s="43">
        <v>57</v>
      </c>
      <c r="H8" s="15" t="s">
        <v>476</v>
      </c>
      <c r="I8" s="43">
        <v>0</v>
      </c>
      <c r="J8" s="43">
        <v>0</v>
      </c>
    </row>
    <row r="9" spans="1:10" x14ac:dyDescent="0.25">
      <c r="A9" s="14" t="s">
        <v>16</v>
      </c>
      <c r="B9" t="s">
        <v>1220</v>
      </c>
      <c r="D9" s="15" t="s">
        <v>1260</v>
      </c>
      <c r="E9" s="43">
        <v>58</v>
      </c>
      <c r="F9" s="43">
        <v>71</v>
      </c>
      <c r="H9" s="15" t="s">
        <v>267</v>
      </c>
      <c r="I9" s="43">
        <v>26</v>
      </c>
      <c r="J9" s="43">
        <v>1</v>
      </c>
    </row>
    <row r="10" spans="1:10" x14ac:dyDescent="0.25">
      <c r="A10" s="15" t="s">
        <v>1209</v>
      </c>
      <c r="B10" s="43">
        <v>312</v>
      </c>
      <c r="D10" s="15" t="s">
        <v>1406</v>
      </c>
      <c r="E10" s="43">
        <v>10</v>
      </c>
      <c r="F10" s="43">
        <v>15</v>
      </c>
      <c r="H10" s="15" t="s">
        <v>51</v>
      </c>
      <c r="I10" s="43">
        <v>30</v>
      </c>
      <c r="J10" s="43">
        <v>3</v>
      </c>
    </row>
    <row r="11" spans="1:10" x14ac:dyDescent="0.25">
      <c r="A11" s="15" t="s">
        <v>1404</v>
      </c>
      <c r="B11" s="43">
        <v>15</v>
      </c>
      <c r="D11" s="15" t="s">
        <v>1261</v>
      </c>
      <c r="E11" s="43">
        <v>11</v>
      </c>
      <c r="F11" s="43">
        <v>17</v>
      </c>
      <c r="H11" s="15" t="s">
        <v>242</v>
      </c>
      <c r="I11" s="43">
        <v>22</v>
      </c>
      <c r="J11" s="43">
        <v>0</v>
      </c>
    </row>
    <row r="12" spans="1:10" x14ac:dyDescent="0.25">
      <c r="A12" s="15" t="s">
        <v>1225</v>
      </c>
      <c r="B12" s="43">
        <v>3</v>
      </c>
      <c r="D12" s="15" t="s">
        <v>1253</v>
      </c>
      <c r="E12" s="43">
        <v>1</v>
      </c>
      <c r="F12" s="43">
        <v>7</v>
      </c>
      <c r="H12" s="15" t="s">
        <v>1273</v>
      </c>
      <c r="I12" s="43">
        <v>29</v>
      </c>
      <c r="J12" s="43">
        <v>0</v>
      </c>
    </row>
    <row r="13" spans="1:10" x14ac:dyDescent="0.25">
      <c r="H13" s="15" t="s">
        <v>567</v>
      </c>
      <c r="I13" s="43">
        <v>14</v>
      </c>
      <c r="J13" s="43">
        <v>0</v>
      </c>
    </row>
    <row r="18" spans="1:2" x14ac:dyDescent="0.25">
      <c r="A18" t="s">
        <v>1226</v>
      </c>
      <c r="B18">
        <f>IFERROR(VLOOKUP(A18,$A$9:$B$15,2,0),0)</f>
        <v>0</v>
      </c>
    </row>
    <row r="19" spans="1:2" x14ac:dyDescent="0.25">
      <c r="A19" t="s">
        <v>1225</v>
      </c>
      <c r="B19">
        <f t="shared" ref="B19:B23" si="0">IFERROR(VLOOKUP(A19,$A$9:$B$15,2,0),0)</f>
        <v>3</v>
      </c>
    </row>
    <row r="20" spans="1:2" x14ac:dyDescent="0.25">
      <c r="A20" t="s">
        <v>1357</v>
      </c>
      <c r="B20">
        <f t="shared" si="0"/>
        <v>0</v>
      </c>
    </row>
    <row r="21" spans="1:2" x14ac:dyDescent="0.25">
      <c r="A21" t="s">
        <v>1217</v>
      </c>
      <c r="B21">
        <f t="shared" si="0"/>
        <v>0</v>
      </c>
    </row>
    <row r="22" spans="1:2" x14ac:dyDescent="0.25">
      <c r="A22" t="s">
        <v>1209</v>
      </c>
      <c r="B22">
        <f t="shared" si="0"/>
        <v>312</v>
      </c>
    </row>
    <row r="23" spans="1:2" x14ac:dyDescent="0.25">
      <c r="A23" t="s">
        <v>1404</v>
      </c>
      <c r="B23">
        <f t="shared" si="0"/>
        <v>15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88A-BAE1-4F19-9B03-1605F0922B88}">
  <dimension ref="A1:U27"/>
  <sheetViews>
    <sheetView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12.5703125" style="4" bestFit="1" customWidth="1"/>
    <col min="2" max="2" width="30" style="4" bestFit="1" customWidth="1"/>
    <col min="3" max="3" width="29.42578125" style="4" bestFit="1" customWidth="1"/>
    <col min="4" max="4" width="15.7109375" style="4" bestFit="1" customWidth="1"/>
    <col min="5" max="5" width="20.28515625" style="4" bestFit="1" customWidth="1"/>
    <col min="6" max="6" width="28.28515625" style="4" bestFit="1" customWidth="1"/>
    <col min="7" max="7" width="22.28515625" style="4" bestFit="1" customWidth="1"/>
    <col min="8" max="8" width="17.28515625" style="4" bestFit="1" customWidth="1"/>
    <col min="9" max="9" width="18" style="4" bestFit="1" customWidth="1"/>
    <col min="10" max="10" width="18.85546875" style="9" bestFit="1" customWidth="1"/>
    <col min="11" max="11" width="16.85546875" style="4" bestFit="1" customWidth="1"/>
    <col min="12" max="12" width="11.7109375" style="4" bestFit="1" customWidth="1"/>
    <col min="13" max="13" width="26.28515625" style="4" bestFit="1" customWidth="1"/>
    <col min="14" max="14" width="31.85546875" style="4" bestFit="1" customWidth="1"/>
    <col min="15" max="15" width="9.7109375" style="5" bestFit="1" customWidth="1"/>
    <col min="16" max="16" width="20.42578125" style="5" bestFit="1" customWidth="1"/>
    <col min="17" max="17" width="11.140625" style="4" bestFit="1" customWidth="1"/>
    <col min="18" max="18" width="14.85546875" style="4" bestFit="1" customWidth="1"/>
    <col min="19" max="19" width="13.140625" style="4" bestFit="1" customWidth="1"/>
    <col min="20" max="20" width="76.5703125" style="4" bestFit="1" customWidth="1"/>
    <col min="21" max="21" width="14" style="4" bestFit="1" customWidth="1"/>
    <col min="22" max="16384" width="9.140625" style="4"/>
  </cols>
  <sheetData>
    <row r="1" spans="1:2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1248</v>
      </c>
    </row>
    <row r="2" spans="1:21" x14ac:dyDescent="0.25">
      <c r="A2" s="4" t="s">
        <v>23</v>
      </c>
      <c r="B2" s="4" t="s">
        <v>1099</v>
      </c>
      <c r="C2" s="4" t="s">
        <v>1100</v>
      </c>
      <c r="D2" s="4" t="s">
        <v>1101</v>
      </c>
      <c r="E2" s="4" t="s">
        <v>498</v>
      </c>
      <c r="F2" s="4" t="s">
        <v>499</v>
      </c>
      <c r="G2" s="4" t="s">
        <v>242</v>
      </c>
      <c r="H2" s="4" t="s">
        <v>415</v>
      </c>
      <c r="I2" s="4" t="s">
        <v>41</v>
      </c>
      <c r="J2" s="9" t="s">
        <v>1102</v>
      </c>
      <c r="K2" s="4" t="s">
        <v>87</v>
      </c>
      <c r="L2" s="4" t="s">
        <v>88</v>
      </c>
      <c r="M2" s="4" t="s">
        <v>435</v>
      </c>
      <c r="N2" s="4" t="s">
        <v>501</v>
      </c>
      <c r="P2" s="5">
        <f>IFERROR(IFERROR(VLOOKUP(J2,'Obs. Técnicas - 22'!$D:$I,5,0),(VLOOKUP(J2,'Obs. Técnicas - 21'!$D:$I,5,0))),O2)</f>
        <v>0</v>
      </c>
      <c r="Q2" s="4" t="str">
        <f ca="1">IF(P2&lt;&gt;"",IF(P2+365&gt;TODAY(),"Calibrado","Vencido"),"")</f>
        <v>Vencido</v>
      </c>
      <c r="R2" s="4" t="str">
        <f>IFERROR(IFERROR(VLOOKUP(J2,'Obs. Técnicas - 22'!$D:$G,2,0),(VLOOKUP(J2,'Obs. Técnicas - 21'!$D:$G,2,0))),"")</f>
        <v/>
      </c>
      <c r="S2" s="4" t="str">
        <f>IFERROR(IFERROR(VLOOKUP(J2,'Obs. Técnicas - 22'!$D:$G,3,0),(VLOOKUP(J2,'Obs. Técnicas - 21'!$D:$G,3,0))),"Hexis")</f>
        <v>Hexis</v>
      </c>
      <c r="T2" s="4" t="str">
        <f>IFERROR(IFERROR(VLOOKUP(J2,'Obs. Técnicas - 22'!$D:$G,4,0),(VLOOKUP(J2,'Obs. Técnicas - 21'!$D:$G,4,0))),"")</f>
        <v/>
      </c>
      <c r="U2" s="4" t="s">
        <v>1250</v>
      </c>
    </row>
    <row r="3" spans="1:21" x14ac:dyDescent="0.25">
      <c r="A3" s="4" t="s">
        <v>23</v>
      </c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430</v>
      </c>
      <c r="H3" s="4" t="s">
        <v>415</v>
      </c>
      <c r="I3" s="4" t="s">
        <v>38</v>
      </c>
      <c r="J3" s="9" t="s">
        <v>856</v>
      </c>
      <c r="K3" s="4" t="s">
        <v>417</v>
      </c>
      <c r="L3" s="4" t="s">
        <v>154</v>
      </c>
      <c r="M3" s="4" t="s">
        <v>431</v>
      </c>
      <c r="N3" s="4" t="s">
        <v>294</v>
      </c>
      <c r="P3" s="5">
        <f>IFERROR(IFERROR(VLOOKUP(J3,'Obs. Técnicas - 22'!$D:$I,5,0),(VLOOKUP(J3,'Obs. Técnicas - 21'!$D:$I,5,0))),O3)</f>
        <v>0</v>
      </c>
      <c r="Q3" s="4" t="str">
        <f t="shared" ref="Q3:Q22" ca="1" si="0">IF(P3&lt;&gt;"",IF(P3+365&gt;TODAY(),"Calibrado","Vencido"),"")</f>
        <v>Vencido</v>
      </c>
      <c r="R3" s="4" t="str">
        <f>IFERROR(IFERROR(VLOOKUP(J3,'Obs. Técnicas - 22'!$D:$G,2,0),(VLOOKUP(J3,'Obs. Técnicas - 21'!$D:$G,2,0))),"")</f>
        <v/>
      </c>
      <c r="S3" s="4" t="str">
        <f>IFERROR(IFERROR(VLOOKUP(J3,'Obs. Técnicas - 22'!$D:$G,3,0),(VLOOKUP(J3,'Obs. Técnicas - 21'!$D:$G,3,0))),"Hexis")</f>
        <v>Hexis</v>
      </c>
      <c r="T3" s="4" t="str">
        <f>IFERROR(IFERROR(VLOOKUP(J3,'Obs. Técnicas - 22'!$D:$G,4,0),(VLOOKUP(J3,'Obs. Técnicas - 21'!$D:$G,4,0))),"")</f>
        <v/>
      </c>
      <c r="U3" s="4" t="s">
        <v>1250</v>
      </c>
    </row>
    <row r="4" spans="1:21" x14ac:dyDescent="0.25">
      <c r="A4" s="4" t="s">
        <v>23</v>
      </c>
      <c r="B4" s="4" t="s">
        <v>556</v>
      </c>
      <c r="C4" s="4" t="s">
        <v>557</v>
      </c>
      <c r="D4" s="4" t="s">
        <v>558</v>
      </c>
      <c r="E4" s="4" t="s">
        <v>559</v>
      </c>
      <c r="F4" s="4" t="s">
        <v>560</v>
      </c>
      <c r="G4" s="4" t="s">
        <v>430</v>
      </c>
      <c r="H4" s="4" t="s">
        <v>415</v>
      </c>
      <c r="I4" s="4" t="s">
        <v>38</v>
      </c>
      <c r="J4" s="9" t="s">
        <v>1103</v>
      </c>
      <c r="K4" s="4" t="s">
        <v>1104</v>
      </c>
      <c r="L4" s="4" t="s">
        <v>1105</v>
      </c>
      <c r="M4" s="4" t="s">
        <v>1064</v>
      </c>
      <c r="N4" s="4" t="s">
        <v>561</v>
      </c>
      <c r="P4" s="5">
        <f>IFERROR(IFERROR(VLOOKUP(J4,'Obs. Técnicas - 22'!$D:$I,5,0),(VLOOKUP(J4,'Obs. Técnicas - 21'!$D:$I,5,0))),O4)</f>
        <v>0</v>
      </c>
      <c r="Q4" s="4" t="str">
        <f t="shared" ca="1" si="0"/>
        <v>Vencido</v>
      </c>
      <c r="R4" s="4" t="str">
        <f>IFERROR(IFERROR(VLOOKUP(J4,'Obs. Técnicas - 22'!$D:$G,2,0),(VLOOKUP(J4,'Obs. Técnicas - 21'!$D:$G,2,0))),"")</f>
        <v/>
      </c>
      <c r="S4" s="4" t="str">
        <f>IFERROR(IFERROR(VLOOKUP(J4,'Obs. Técnicas - 22'!$D:$G,3,0),(VLOOKUP(J4,'Obs. Técnicas - 21'!$D:$G,3,0))),"Hexis")</f>
        <v>Hexis</v>
      </c>
      <c r="T4" s="4" t="str">
        <f>IFERROR(IFERROR(VLOOKUP(J4,'Obs. Técnicas - 22'!$D:$G,4,0),(VLOOKUP(J4,'Obs. Técnicas - 21'!$D:$G,4,0))),"")</f>
        <v/>
      </c>
      <c r="U4" s="4" t="s">
        <v>1250</v>
      </c>
    </row>
    <row r="5" spans="1:21" x14ac:dyDescent="0.25">
      <c r="A5" s="4" t="s">
        <v>23</v>
      </c>
      <c r="B5" s="4" t="s">
        <v>556</v>
      </c>
      <c r="C5" s="4" t="s">
        <v>557</v>
      </c>
      <c r="D5" s="4" t="s">
        <v>558</v>
      </c>
      <c r="E5" s="4" t="s">
        <v>559</v>
      </c>
      <c r="F5" s="4" t="s">
        <v>560</v>
      </c>
      <c r="G5" s="4" t="s">
        <v>430</v>
      </c>
      <c r="H5" s="4" t="s">
        <v>415</v>
      </c>
      <c r="I5" s="4" t="s">
        <v>38</v>
      </c>
      <c r="J5" s="9" t="s">
        <v>1106</v>
      </c>
      <c r="K5" s="4" t="s">
        <v>91</v>
      </c>
      <c r="L5" s="4" t="s">
        <v>1107</v>
      </c>
      <c r="M5" s="4" t="s">
        <v>1064</v>
      </c>
      <c r="N5" s="4" t="s">
        <v>561</v>
      </c>
      <c r="P5" s="5">
        <f>IFERROR(IFERROR(VLOOKUP(J5,'Obs. Técnicas - 22'!$D:$I,5,0),(VLOOKUP(J5,'Obs. Técnicas - 21'!$D:$I,5,0))),O5)</f>
        <v>0</v>
      </c>
      <c r="Q5" s="4" t="str">
        <f t="shared" ca="1" si="0"/>
        <v>Vencido</v>
      </c>
      <c r="R5" s="4" t="str">
        <f>IFERROR(IFERROR(VLOOKUP(J5,'Obs. Técnicas - 22'!$D:$G,2,0),(VLOOKUP(J5,'Obs. Técnicas - 21'!$D:$G,2,0))),"")</f>
        <v/>
      </c>
      <c r="S5" s="4" t="str">
        <f>IFERROR(IFERROR(VLOOKUP(J5,'Obs. Técnicas - 22'!$D:$G,3,0),(VLOOKUP(J5,'Obs. Técnicas - 21'!$D:$G,3,0))),"Hexis")</f>
        <v>Hexis</v>
      </c>
      <c r="T5" s="4" t="str">
        <f>IFERROR(IFERROR(VLOOKUP(J5,'Obs. Técnicas - 22'!$D:$G,4,0),(VLOOKUP(J5,'Obs. Técnicas - 21'!$D:$G,4,0))),"")</f>
        <v/>
      </c>
      <c r="U5" s="4" t="s">
        <v>1250</v>
      </c>
    </row>
    <row r="6" spans="1:21" x14ac:dyDescent="0.25">
      <c r="A6" s="4" t="s">
        <v>23</v>
      </c>
      <c r="B6" s="4" t="s">
        <v>562</v>
      </c>
      <c r="C6" s="4" t="s">
        <v>563</v>
      </c>
      <c r="D6" s="4" t="s">
        <v>564</v>
      </c>
      <c r="E6" s="4" t="s">
        <v>565</v>
      </c>
      <c r="F6" s="4" t="s">
        <v>566</v>
      </c>
      <c r="G6" s="4" t="s">
        <v>567</v>
      </c>
      <c r="H6" s="4" t="s">
        <v>415</v>
      </c>
      <c r="I6" s="4" t="s">
        <v>55</v>
      </c>
      <c r="J6" s="9" t="s">
        <v>1108</v>
      </c>
      <c r="K6" s="4" t="s">
        <v>696</v>
      </c>
      <c r="L6" s="4" t="s">
        <v>1109</v>
      </c>
      <c r="M6" s="4" t="s">
        <v>1048</v>
      </c>
      <c r="N6" s="4" t="s">
        <v>436</v>
      </c>
      <c r="P6" s="5">
        <f>IFERROR(IFERROR(VLOOKUP(J6,'Obs. Técnicas - 22'!$D:$I,5,0),(VLOOKUP(J6,'Obs. Técnicas - 21'!$D:$I,5,0))),O6)</f>
        <v>0</v>
      </c>
      <c r="Q6" s="4" t="str">
        <f t="shared" ca="1" si="0"/>
        <v>Vencido</v>
      </c>
      <c r="R6" s="4" t="str">
        <f>IFERROR(IFERROR(VLOOKUP(J6,'Obs. Técnicas - 22'!$D:$G,2,0),(VLOOKUP(J6,'Obs. Técnicas - 21'!$D:$G,2,0))),"")</f>
        <v/>
      </c>
      <c r="S6" s="4" t="str">
        <f>IFERROR(IFERROR(VLOOKUP(J6,'Obs. Técnicas - 22'!$D:$G,3,0),(VLOOKUP(J6,'Obs. Técnicas - 21'!$D:$G,3,0))),"Hexis")</f>
        <v>Hexis</v>
      </c>
      <c r="T6" s="4" t="str">
        <f>IFERROR(IFERROR(VLOOKUP(J6,'Obs. Técnicas - 22'!$D:$G,4,0),(VLOOKUP(J6,'Obs. Técnicas - 21'!$D:$G,4,0))),"")</f>
        <v/>
      </c>
      <c r="U6" s="4" t="s">
        <v>1250</v>
      </c>
    </row>
    <row r="7" spans="1:21" x14ac:dyDescent="0.25">
      <c r="A7" s="4" t="s">
        <v>23</v>
      </c>
      <c r="B7" s="4" t="s">
        <v>1110</v>
      </c>
      <c r="C7" s="4" t="s">
        <v>530</v>
      </c>
      <c r="D7" s="4" t="s">
        <v>1111</v>
      </c>
      <c r="E7" s="4" t="s">
        <v>1112</v>
      </c>
      <c r="F7" s="4" t="s">
        <v>1113</v>
      </c>
      <c r="G7" s="4" t="s">
        <v>385</v>
      </c>
      <c r="H7" s="4" t="s">
        <v>415</v>
      </c>
      <c r="I7" s="4" t="s">
        <v>38</v>
      </c>
      <c r="J7" s="9" t="s">
        <v>1114</v>
      </c>
      <c r="K7" s="4" t="s">
        <v>908</v>
      </c>
      <c r="L7" s="4" t="s">
        <v>104</v>
      </c>
      <c r="M7" s="4" t="s">
        <v>1053</v>
      </c>
      <c r="N7" s="4" t="s">
        <v>164</v>
      </c>
      <c r="P7" s="5">
        <f>IFERROR(IFERROR(VLOOKUP(J7,'Obs. Técnicas - 22'!$D:$I,5,0),(VLOOKUP(J7,'Obs. Técnicas - 21'!$D:$I,5,0))),O7)</f>
        <v>0</v>
      </c>
      <c r="Q7" s="4" t="str">
        <f t="shared" ca="1" si="0"/>
        <v>Vencido</v>
      </c>
      <c r="R7" s="4" t="str">
        <f>IFERROR(IFERROR(VLOOKUP(J7,'Obs. Técnicas - 22'!$D:$G,2,0),(VLOOKUP(J7,'Obs. Técnicas - 21'!$D:$G,2,0))),"")</f>
        <v/>
      </c>
      <c r="S7" s="4" t="str">
        <f>IFERROR(IFERROR(VLOOKUP(J7,'Obs. Técnicas - 22'!$D:$G,3,0),(VLOOKUP(J7,'Obs. Técnicas - 21'!$D:$G,3,0))),"Hexis")</f>
        <v>Hexis</v>
      </c>
      <c r="T7" s="4" t="str">
        <f>IFERROR(IFERROR(VLOOKUP(J7,'Obs. Técnicas - 22'!$D:$G,4,0),(VLOOKUP(J7,'Obs. Técnicas - 21'!$D:$G,4,0))),"")</f>
        <v/>
      </c>
      <c r="U7" s="4" t="s">
        <v>1250</v>
      </c>
    </row>
    <row r="8" spans="1:21" x14ac:dyDescent="0.25">
      <c r="A8" s="4" t="s">
        <v>23</v>
      </c>
      <c r="B8" s="4" t="s">
        <v>1110</v>
      </c>
      <c r="C8" s="4" t="s">
        <v>530</v>
      </c>
      <c r="D8" s="4" t="s">
        <v>1111</v>
      </c>
      <c r="E8" s="4" t="s">
        <v>1112</v>
      </c>
      <c r="F8" s="4" t="s">
        <v>1113</v>
      </c>
      <c r="G8" s="4" t="s">
        <v>385</v>
      </c>
      <c r="H8" s="4" t="s">
        <v>415</v>
      </c>
      <c r="I8" s="4" t="s">
        <v>38</v>
      </c>
      <c r="J8" s="9" t="s">
        <v>1115</v>
      </c>
      <c r="K8" s="4" t="s">
        <v>908</v>
      </c>
      <c r="L8" s="4" t="s">
        <v>104</v>
      </c>
      <c r="M8" s="4" t="s">
        <v>1053</v>
      </c>
      <c r="N8" s="4" t="s">
        <v>164</v>
      </c>
      <c r="P8" s="5">
        <f>IFERROR(IFERROR(VLOOKUP(J8,'Obs. Técnicas - 22'!$D:$I,5,0),(VLOOKUP(J8,'Obs. Técnicas - 21'!$D:$I,5,0))),O8)</f>
        <v>0</v>
      </c>
      <c r="Q8" s="4" t="str">
        <f t="shared" ca="1" si="0"/>
        <v>Vencido</v>
      </c>
      <c r="R8" s="4" t="str">
        <f>IFERROR(IFERROR(VLOOKUP(J8,'Obs. Técnicas - 22'!$D:$G,2,0),(VLOOKUP(J8,'Obs. Técnicas - 21'!$D:$G,2,0))),"")</f>
        <v/>
      </c>
      <c r="S8" s="4" t="str">
        <f>IFERROR(IFERROR(VLOOKUP(J8,'Obs. Técnicas - 22'!$D:$G,3,0),(VLOOKUP(J8,'Obs. Técnicas - 21'!$D:$G,3,0))),"Hexis")</f>
        <v>Hexis</v>
      </c>
      <c r="T8" s="4" t="str">
        <f>IFERROR(IFERROR(VLOOKUP(J8,'Obs. Técnicas - 22'!$D:$G,4,0),(VLOOKUP(J8,'Obs. Técnicas - 21'!$D:$G,4,0))),"")</f>
        <v/>
      </c>
      <c r="U8" s="4" t="s">
        <v>1250</v>
      </c>
    </row>
    <row r="9" spans="1:21" x14ac:dyDescent="0.25">
      <c r="A9" s="4" t="s">
        <v>23</v>
      </c>
      <c r="B9" s="4" t="s">
        <v>195</v>
      </c>
      <c r="C9" s="4" t="s">
        <v>196</v>
      </c>
      <c r="D9" s="4" t="s">
        <v>197</v>
      </c>
      <c r="E9" s="4" t="s">
        <v>148</v>
      </c>
      <c r="F9" s="4" t="s">
        <v>149</v>
      </c>
      <c r="G9" s="4" t="s">
        <v>29</v>
      </c>
      <c r="H9" s="4" t="s">
        <v>323</v>
      </c>
      <c r="I9" s="4" t="s">
        <v>68</v>
      </c>
      <c r="J9" s="9" t="s">
        <v>1116</v>
      </c>
      <c r="K9" s="4" t="s">
        <v>337</v>
      </c>
      <c r="L9" s="4" t="s">
        <v>1117</v>
      </c>
      <c r="M9" s="4" t="s">
        <v>1118</v>
      </c>
      <c r="N9" s="4" t="s">
        <v>126</v>
      </c>
      <c r="P9" s="5">
        <f>IFERROR(IFERROR(VLOOKUP(J9,'Obs. Técnicas - 22'!$D:$I,5,0),(VLOOKUP(J9,'Obs. Técnicas - 21'!$D:$I,5,0))),O9)</f>
        <v>0</v>
      </c>
      <c r="Q9" s="4" t="str">
        <f t="shared" ca="1" si="0"/>
        <v>Vencido</v>
      </c>
      <c r="R9" s="4" t="str">
        <f>IFERROR(IFERROR(VLOOKUP(J9,'Obs. Técnicas - 22'!$D:$G,2,0),(VLOOKUP(J9,'Obs. Técnicas - 21'!$D:$G,2,0))),"")</f>
        <v/>
      </c>
      <c r="S9" s="4" t="str">
        <f>IFERROR(IFERROR(VLOOKUP(J9,'Obs. Técnicas - 22'!$D:$G,3,0),(VLOOKUP(J9,'Obs. Técnicas - 21'!$D:$G,3,0))),"Hexis")</f>
        <v>Hexis</v>
      </c>
      <c r="T9" s="4" t="str">
        <f>IFERROR(IFERROR(VLOOKUP(J9,'Obs. Técnicas - 22'!$D:$G,4,0),(VLOOKUP(J9,'Obs. Técnicas - 21'!$D:$G,4,0))),"")</f>
        <v/>
      </c>
      <c r="U9" s="4" t="s">
        <v>1250</v>
      </c>
    </row>
    <row r="10" spans="1:21" x14ac:dyDescent="0.25">
      <c r="A10" s="4" t="s">
        <v>23</v>
      </c>
      <c r="B10" s="4" t="s">
        <v>165</v>
      </c>
      <c r="C10" s="4" t="s">
        <v>166</v>
      </c>
      <c r="D10" s="4" t="s">
        <v>1119</v>
      </c>
      <c r="E10" s="4" t="s">
        <v>65</v>
      </c>
      <c r="F10" s="4" t="s">
        <v>66</v>
      </c>
      <c r="G10" s="4" t="s">
        <v>29</v>
      </c>
      <c r="H10" s="4" t="s">
        <v>168</v>
      </c>
      <c r="I10" s="4" t="s">
        <v>35</v>
      </c>
      <c r="J10" s="9" t="s">
        <v>1120</v>
      </c>
      <c r="K10" s="4" t="s">
        <v>696</v>
      </c>
      <c r="L10" s="4" t="s">
        <v>1042</v>
      </c>
      <c r="M10" s="4" t="s">
        <v>1121</v>
      </c>
      <c r="P10" s="5">
        <f>IFERROR(IFERROR(VLOOKUP(J10,'Obs. Técnicas - 22'!$D:$I,5,0),(VLOOKUP(J10,'Obs. Técnicas - 21'!$D:$I,5,0))),O10)</f>
        <v>0</v>
      </c>
      <c r="Q10" s="4" t="str">
        <f t="shared" ca="1" si="0"/>
        <v>Vencido</v>
      </c>
      <c r="R10" s="4" t="str">
        <f>IFERROR(IFERROR(VLOOKUP(J10,'Obs. Técnicas - 22'!$D:$G,2,0),(VLOOKUP(J10,'Obs. Técnicas - 21'!$D:$G,2,0))),"")</f>
        <v/>
      </c>
      <c r="S10" s="4" t="str">
        <f>IFERROR(IFERROR(VLOOKUP(J10,'Obs. Técnicas - 22'!$D:$G,3,0),(VLOOKUP(J10,'Obs. Técnicas - 21'!$D:$G,3,0))),"Hexis")</f>
        <v>Hexis</v>
      </c>
      <c r="T10" s="4" t="str">
        <f>IFERROR(IFERROR(VLOOKUP(J10,'Obs. Técnicas - 22'!$D:$G,4,0),(VLOOKUP(J10,'Obs. Técnicas - 21'!$D:$G,4,0))),"")</f>
        <v/>
      </c>
      <c r="U10" s="4" t="s">
        <v>1250</v>
      </c>
    </row>
    <row r="11" spans="1:21" x14ac:dyDescent="0.25">
      <c r="A11" s="4" t="s">
        <v>23</v>
      </c>
      <c r="B11" s="4" t="s">
        <v>218</v>
      </c>
      <c r="C11" s="4" t="s">
        <v>219</v>
      </c>
      <c r="D11" s="4" t="s">
        <v>220</v>
      </c>
      <c r="E11" s="4" t="s">
        <v>148</v>
      </c>
      <c r="F11" s="4" t="s">
        <v>149</v>
      </c>
      <c r="G11" s="4" t="s">
        <v>29</v>
      </c>
      <c r="H11" s="4" t="s">
        <v>175</v>
      </c>
      <c r="I11" s="4" t="s">
        <v>55</v>
      </c>
      <c r="J11" s="9" t="s">
        <v>1122</v>
      </c>
      <c r="K11" s="4" t="s">
        <v>696</v>
      </c>
      <c r="L11" s="4" t="s">
        <v>1061</v>
      </c>
      <c r="M11" s="4" t="s">
        <v>1123</v>
      </c>
      <c r="N11" s="4" t="s">
        <v>126</v>
      </c>
      <c r="P11" s="5">
        <f>IFERROR(IFERROR(VLOOKUP(J11,'Obs. Técnicas - 22'!$D:$I,5,0),(VLOOKUP(J11,'Obs. Técnicas - 21'!$D:$I,5,0))),O11)</f>
        <v>0</v>
      </c>
      <c r="Q11" s="4" t="str">
        <f t="shared" ca="1" si="0"/>
        <v>Vencido</v>
      </c>
      <c r="R11" s="4" t="str">
        <f>IFERROR(IFERROR(VLOOKUP(J11,'Obs. Técnicas - 22'!$D:$G,2,0),(VLOOKUP(J11,'Obs. Técnicas - 21'!$D:$G,2,0))),"")</f>
        <v/>
      </c>
      <c r="S11" s="4" t="str">
        <f>IFERROR(IFERROR(VLOOKUP(J11,'Obs. Técnicas - 22'!$D:$G,3,0),(VLOOKUP(J11,'Obs. Técnicas - 21'!$D:$G,3,0))),"Hexis")</f>
        <v>Hexis</v>
      </c>
      <c r="T11" s="4" t="str">
        <f>IFERROR(IFERROR(VLOOKUP(J11,'Obs. Técnicas - 22'!$D:$G,4,0),(VLOOKUP(J11,'Obs. Técnicas - 21'!$D:$G,4,0))),"")</f>
        <v/>
      </c>
      <c r="U11" s="4" t="s">
        <v>1250</v>
      </c>
    </row>
    <row r="12" spans="1:21" x14ac:dyDescent="0.25">
      <c r="A12" s="4" t="s">
        <v>23</v>
      </c>
      <c r="B12" s="4" t="s">
        <v>218</v>
      </c>
      <c r="C12" s="4" t="s">
        <v>219</v>
      </c>
      <c r="D12" s="4" t="s">
        <v>220</v>
      </c>
      <c r="E12" s="4" t="s">
        <v>148</v>
      </c>
      <c r="F12" s="4" t="s">
        <v>149</v>
      </c>
      <c r="G12" s="4" t="s">
        <v>29</v>
      </c>
      <c r="H12" s="4" t="s">
        <v>175</v>
      </c>
      <c r="I12" s="4" t="s">
        <v>55</v>
      </c>
      <c r="J12" s="9" t="s">
        <v>1124</v>
      </c>
      <c r="K12" s="4" t="s">
        <v>696</v>
      </c>
      <c r="L12" s="4" t="s">
        <v>1125</v>
      </c>
      <c r="M12" s="4" t="s">
        <v>1123</v>
      </c>
      <c r="N12" s="4" t="s">
        <v>126</v>
      </c>
      <c r="P12" s="5">
        <f>IFERROR(IFERROR(VLOOKUP(J12,'Obs. Técnicas - 22'!$D:$I,5,0),(VLOOKUP(J12,'Obs. Técnicas - 21'!$D:$I,5,0))),O12)</f>
        <v>0</v>
      </c>
      <c r="Q12" s="4" t="str">
        <f t="shared" ca="1" si="0"/>
        <v>Vencido</v>
      </c>
      <c r="R12" s="4" t="str">
        <f>IFERROR(IFERROR(VLOOKUP(J12,'Obs. Técnicas - 22'!$D:$G,2,0),(VLOOKUP(J12,'Obs. Técnicas - 21'!$D:$G,2,0))),"")</f>
        <v/>
      </c>
      <c r="S12" s="4" t="str">
        <f>IFERROR(IFERROR(VLOOKUP(J12,'Obs. Técnicas - 22'!$D:$G,3,0),(VLOOKUP(J12,'Obs. Técnicas - 21'!$D:$G,3,0))),"Hexis")</f>
        <v>Hexis</v>
      </c>
      <c r="T12" s="4" t="str">
        <f>IFERROR(IFERROR(VLOOKUP(J12,'Obs. Técnicas - 22'!$D:$G,4,0),(VLOOKUP(J12,'Obs. Técnicas - 21'!$D:$G,4,0))),"")</f>
        <v/>
      </c>
      <c r="U12" s="4" t="s">
        <v>1250</v>
      </c>
    </row>
    <row r="13" spans="1:21" x14ac:dyDescent="0.25">
      <c r="A13" s="4" t="s">
        <v>23</v>
      </c>
      <c r="B13" s="4" t="s">
        <v>195</v>
      </c>
      <c r="C13" s="4" t="s">
        <v>196</v>
      </c>
      <c r="D13" s="4" t="s">
        <v>197</v>
      </c>
      <c r="E13" s="4" t="s">
        <v>148</v>
      </c>
      <c r="F13" s="4" t="s">
        <v>149</v>
      </c>
      <c r="G13" s="4" t="s">
        <v>29</v>
      </c>
      <c r="H13" s="4" t="s">
        <v>175</v>
      </c>
      <c r="I13" s="4" t="s">
        <v>41</v>
      </c>
      <c r="J13" s="9" t="s">
        <v>1126</v>
      </c>
      <c r="K13" s="4" t="s">
        <v>1127</v>
      </c>
      <c r="L13" s="4" t="s">
        <v>1128</v>
      </c>
      <c r="M13" s="4" t="s">
        <v>1129</v>
      </c>
      <c r="N13" s="4" t="s">
        <v>1130</v>
      </c>
      <c r="P13" s="5">
        <f>IFERROR(IFERROR(VLOOKUP(J13,'Obs. Técnicas - 22'!$D:$I,5,0),(VLOOKUP(J13,'Obs. Técnicas - 21'!$D:$I,5,0))),O13)</f>
        <v>0</v>
      </c>
      <c r="Q13" s="4" t="str">
        <f t="shared" ca="1" si="0"/>
        <v>Vencido</v>
      </c>
      <c r="R13" s="4" t="str">
        <f>IFERROR(IFERROR(VLOOKUP(J13,'Obs. Técnicas - 22'!$D:$G,2,0),(VLOOKUP(J13,'Obs. Técnicas - 21'!$D:$G,2,0))),"")</f>
        <v/>
      </c>
      <c r="S13" s="4" t="str">
        <f>IFERROR(IFERROR(VLOOKUP(J13,'Obs. Técnicas - 22'!$D:$G,3,0),(VLOOKUP(J13,'Obs. Técnicas - 21'!$D:$G,3,0))),"Hexis")</f>
        <v>Hexis</v>
      </c>
      <c r="T13" s="4" t="str">
        <f>IFERROR(IFERROR(VLOOKUP(J13,'Obs. Técnicas - 22'!$D:$G,4,0),(VLOOKUP(J13,'Obs. Técnicas - 21'!$D:$G,4,0))),"")</f>
        <v/>
      </c>
      <c r="U13" s="4" t="s">
        <v>1250</v>
      </c>
    </row>
    <row r="14" spans="1:21" x14ac:dyDescent="0.25">
      <c r="A14" s="4" t="s">
        <v>23</v>
      </c>
      <c r="B14" s="4" t="s">
        <v>279</v>
      </c>
      <c r="C14" s="4" t="s">
        <v>280</v>
      </c>
      <c r="D14" s="4" t="s">
        <v>281</v>
      </c>
      <c r="E14" s="4" t="s">
        <v>282</v>
      </c>
      <c r="F14" s="4" t="s">
        <v>283</v>
      </c>
      <c r="H14" s="4" t="s">
        <v>284</v>
      </c>
      <c r="I14" s="4" t="s">
        <v>43</v>
      </c>
      <c r="J14" s="9">
        <v>69755</v>
      </c>
      <c r="K14" s="4" t="s">
        <v>42</v>
      </c>
      <c r="L14" s="4" t="s">
        <v>158</v>
      </c>
      <c r="M14" s="4" t="s">
        <v>286</v>
      </c>
      <c r="N14" s="4" t="s">
        <v>287</v>
      </c>
      <c r="P14" s="5">
        <f>IFERROR(IFERROR(VLOOKUP(J14,'Obs. Técnicas - 22'!$D:$I,5,0),(VLOOKUP(J14,'Obs. Técnicas - 21'!$D:$I,5,0))),O14)</f>
        <v>0</v>
      </c>
      <c r="Q14" s="4" t="str">
        <f t="shared" ca="1" si="0"/>
        <v>Vencido</v>
      </c>
      <c r="R14" s="4" t="str">
        <f>IFERROR(IFERROR(VLOOKUP(J14,'Obs. Técnicas - 22'!$D:$G,2,0),(VLOOKUP(J14,'Obs. Técnicas - 21'!$D:$G,2,0))),"")</f>
        <v/>
      </c>
      <c r="S14" s="4" t="str">
        <f>IFERROR(IFERROR(VLOOKUP(J14,'Obs. Técnicas - 22'!$D:$G,3,0),(VLOOKUP(J14,'Obs. Técnicas - 21'!$D:$G,3,0))),"Hexis")</f>
        <v>Hexis</v>
      </c>
      <c r="T14" s="4" t="str">
        <f>IFERROR(IFERROR(VLOOKUP(J14,'Obs. Técnicas - 22'!$D:$G,4,0),(VLOOKUP(J14,'Obs. Técnicas - 21'!$D:$G,4,0))),"")</f>
        <v/>
      </c>
      <c r="U14" s="4" t="s">
        <v>1250</v>
      </c>
    </row>
    <row r="15" spans="1:21" x14ac:dyDescent="0.25">
      <c r="A15" s="4" t="s">
        <v>23</v>
      </c>
      <c r="B15" s="4" t="s">
        <v>1131</v>
      </c>
      <c r="C15" s="4" t="s">
        <v>1132</v>
      </c>
      <c r="E15" s="4" t="s">
        <v>27</v>
      </c>
      <c r="F15" s="4" t="s">
        <v>28</v>
      </c>
      <c r="G15" s="4" t="s">
        <v>29</v>
      </c>
      <c r="H15" s="4" t="s">
        <v>292</v>
      </c>
      <c r="I15" s="4" t="s">
        <v>68</v>
      </c>
      <c r="J15" s="9" t="s">
        <v>873</v>
      </c>
      <c r="K15" s="4" t="s">
        <v>70</v>
      </c>
      <c r="L15" s="4" t="s">
        <v>1133</v>
      </c>
      <c r="M15" s="4" t="s">
        <v>1134</v>
      </c>
      <c r="P15" s="5">
        <f>IFERROR(IFERROR(VLOOKUP(J15,'Obs. Técnicas - 22'!$D:$I,5,0),(VLOOKUP(J15,'Obs. Técnicas - 21'!$D:$I,5,0))),O15)</f>
        <v>44397</v>
      </c>
      <c r="Q15" s="4" t="str">
        <f t="shared" ca="1" si="0"/>
        <v>Vencido</v>
      </c>
      <c r="R15" s="4">
        <f>IFERROR(IFERROR(VLOOKUP(J15,'Obs. Técnicas - 22'!$D:$G,2,0),(VLOOKUP(J15,'Obs. Técnicas - 21'!$D:$G,2,0))),"")</f>
        <v>13163</v>
      </c>
      <c r="S15" s="4" t="str">
        <f>IFERROR(IFERROR(VLOOKUP(J15,'Obs. Técnicas - 22'!$D:$G,3,0),(VLOOKUP(J15,'Obs. Técnicas - 21'!$D:$G,3,0))),"Hexis")</f>
        <v>ER ANALITICA</v>
      </c>
      <c r="T15" s="4">
        <f>IFERROR(IFERROR(VLOOKUP(J15,'Obs. Técnicas - 22'!$D:$G,4,0),(VLOOKUP(J15,'Obs. Técnicas - 21'!$D:$G,4,0))),"")</f>
        <v>0</v>
      </c>
      <c r="U15" s="4" t="s">
        <v>1250</v>
      </c>
    </row>
    <row r="16" spans="1:21" x14ac:dyDescent="0.25">
      <c r="A16" s="4" t="s">
        <v>23</v>
      </c>
      <c r="B16" s="4" t="s">
        <v>1131</v>
      </c>
      <c r="C16" s="4" t="s">
        <v>1132</v>
      </c>
      <c r="E16" s="4" t="s">
        <v>27</v>
      </c>
      <c r="F16" s="4" t="s">
        <v>28</v>
      </c>
      <c r="G16" s="4" t="s">
        <v>29</v>
      </c>
      <c r="H16" s="4" t="s">
        <v>292</v>
      </c>
      <c r="I16" s="4" t="s">
        <v>38</v>
      </c>
      <c r="J16" s="9" t="s">
        <v>879</v>
      </c>
      <c r="K16" s="4" t="s">
        <v>696</v>
      </c>
      <c r="L16" s="4" t="s">
        <v>1135</v>
      </c>
      <c r="M16" s="4" t="s">
        <v>1134</v>
      </c>
      <c r="P16" s="5">
        <f>IFERROR(IFERROR(VLOOKUP(J16,'Obs. Técnicas - 22'!$D:$I,5,0),(VLOOKUP(J16,'Obs. Técnicas - 21'!$D:$I,5,0))),O16)</f>
        <v>44397</v>
      </c>
      <c r="Q16" s="4" t="str">
        <f t="shared" ca="1" si="0"/>
        <v>Vencido</v>
      </c>
      <c r="R16" s="4">
        <f>IFERROR(IFERROR(VLOOKUP(J16,'Obs. Técnicas - 22'!$D:$G,2,0),(VLOOKUP(J16,'Obs. Técnicas - 21'!$D:$G,2,0))),"")</f>
        <v>13164</v>
      </c>
      <c r="S16" s="4" t="str">
        <f>IFERROR(IFERROR(VLOOKUP(J16,'Obs. Técnicas - 22'!$D:$G,3,0),(VLOOKUP(J16,'Obs. Técnicas - 21'!$D:$G,3,0))),"Hexis")</f>
        <v>ER ANALITICA</v>
      </c>
      <c r="T16" s="4">
        <f>IFERROR(IFERROR(VLOOKUP(J16,'Obs. Técnicas - 22'!$D:$G,4,0),(VLOOKUP(J16,'Obs. Técnicas - 21'!$D:$G,4,0))),"")</f>
        <v>0</v>
      </c>
      <c r="U16" s="4" t="s">
        <v>1250</v>
      </c>
    </row>
    <row r="17" spans="1:21" x14ac:dyDescent="0.25">
      <c r="A17" s="4" t="s">
        <v>23</v>
      </c>
      <c r="B17" s="4" t="s">
        <v>1131</v>
      </c>
      <c r="C17" s="4" t="s">
        <v>1132</v>
      </c>
      <c r="E17" s="4" t="s">
        <v>27</v>
      </c>
      <c r="F17" s="4" t="s">
        <v>28</v>
      </c>
      <c r="G17" s="4" t="s">
        <v>29</v>
      </c>
      <c r="H17" s="4" t="s">
        <v>292</v>
      </c>
      <c r="I17" s="4" t="s">
        <v>55</v>
      </c>
      <c r="J17" s="9" t="s">
        <v>876</v>
      </c>
      <c r="K17" s="4" t="s">
        <v>696</v>
      </c>
      <c r="L17" s="4" t="s">
        <v>1136</v>
      </c>
      <c r="M17" s="4" t="s">
        <v>1134</v>
      </c>
      <c r="P17" s="5">
        <f>IFERROR(IFERROR(VLOOKUP(J17,'Obs. Técnicas - 22'!$D:$I,5,0),(VLOOKUP(J17,'Obs. Técnicas - 21'!$D:$I,5,0))),O17)</f>
        <v>0</v>
      </c>
      <c r="Q17" s="4" t="str">
        <f t="shared" ca="1" si="0"/>
        <v>Vencido</v>
      </c>
      <c r="R17" s="4" t="str">
        <f>IFERROR(IFERROR(VLOOKUP(J17,'Obs. Técnicas - 22'!$D:$G,2,0),(VLOOKUP(J17,'Obs. Técnicas - 21'!$D:$G,2,0))),"")</f>
        <v/>
      </c>
      <c r="S17" s="4" t="str">
        <f>IFERROR(IFERROR(VLOOKUP(J17,'Obs. Técnicas - 22'!$D:$G,3,0),(VLOOKUP(J17,'Obs. Técnicas - 21'!$D:$G,3,0))),"Hexis")</f>
        <v>Hexis</v>
      </c>
      <c r="T17" s="4" t="str">
        <f>IFERROR(IFERROR(VLOOKUP(J17,'Obs. Técnicas - 22'!$D:$G,4,0),(VLOOKUP(J17,'Obs. Técnicas - 21'!$D:$G,4,0))),"")</f>
        <v/>
      </c>
      <c r="U17" s="4" t="s">
        <v>1250</v>
      </c>
    </row>
    <row r="18" spans="1:21" x14ac:dyDescent="0.25">
      <c r="A18" s="4" t="s">
        <v>23</v>
      </c>
      <c r="B18" s="4" t="s">
        <v>1131</v>
      </c>
      <c r="C18" s="4" t="s">
        <v>1132</v>
      </c>
      <c r="E18" s="4" t="s">
        <v>27</v>
      </c>
      <c r="F18" s="4" t="s">
        <v>28</v>
      </c>
      <c r="G18" s="4" t="s">
        <v>29</v>
      </c>
      <c r="H18" s="4" t="s">
        <v>292</v>
      </c>
      <c r="I18" s="4" t="s">
        <v>41</v>
      </c>
      <c r="J18" s="9" t="s">
        <v>882</v>
      </c>
      <c r="K18" s="4" t="s">
        <v>91</v>
      </c>
      <c r="L18" s="4" t="s">
        <v>86</v>
      </c>
      <c r="M18" s="4" t="s">
        <v>1134</v>
      </c>
      <c r="P18" s="5">
        <f>IFERROR(IFERROR(VLOOKUP(J18,'Obs. Técnicas - 22'!$D:$I,5,0),(VLOOKUP(J18,'Obs. Técnicas - 21'!$D:$I,5,0))),O18)</f>
        <v>44397</v>
      </c>
      <c r="Q18" s="4" t="str">
        <f t="shared" ca="1" si="0"/>
        <v>Vencido</v>
      </c>
      <c r="R18" s="4">
        <f>IFERROR(IFERROR(VLOOKUP(J18,'Obs. Técnicas - 22'!$D:$G,2,0),(VLOOKUP(J18,'Obs. Técnicas - 21'!$D:$G,2,0))),"")</f>
        <v>13166</v>
      </c>
      <c r="S18" s="4" t="str">
        <f>IFERROR(IFERROR(VLOOKUP(J18,'Obs. Técnicas - 22'!$D:$G,3,0),(VLOOKUP(J18,'Obs. Técnicas - 21'!$D:$G,3,0))),"Hexis")</f>
        <v>ER ANALITICA</v>
      </c>
      <c r="T18" s="4">
        <f>IFERROR(IFERROR(VLOOKUP(J18,'Obs. Técnicas - 22'!$D:$G,4,0),(VLOOKUP(J18,'Obs. Técnicas - 21'!$D:$G,4,0))),"")</f>
        <v>0</v>
      </c>
      <c r="U18" s="4" t="s">
        <v>1250</v>
      </c>
    </row>
    <row r="19" spans="1:21" x14ac:dyDescent="0.25">
      <c r="A19" s="4" t="s">
        <v>23</v>
      </c>
      <c r="B19" s="4" t="s">
        <v>258</v>
      </c>
      <c r="C19" s="4" t="s">
        <v>259</v>
      </c>
      <c r="D19" s="4" t="s">
        <v>260</v>
      </c>
      <c r="E19" s="4" t="s">
        <v>261</v>
      </c>
      <c r="F19" s="4" t="s">
        <v>262</v>
      </c>
      <c r="H19" s="4" t="s">
        <v>263</v>
      </c>
      <c r="I19" s="4" t="s">
        <v>55</v>
      </c>
      <c r="J19" s="9">
        <v>150750001006</v>
      </c>
      <c r="K19" s="4" t="s">
        <v>36</v>
      </c>
      <c r="L19" s="4" t="s">
        <v>142</v>
      </c>
      <c r="M19" s="4" t="s">
        <v>1137</v>
      </c>
      <c r="N19" s="4" t="s">
        <v>265</v>
      </c>
      <c r="P19" s="5">
        <f>IFERROR(IFERROR(VLOOKUP(J19,'Obs. Técnicas - 22'!$D:$I,5,0),(VLOOKUP(J19,'Obs. Técnicas - 21'!$D:$I,5,0))),O19)</f>
        <v>0</v>
      </c>
      <c r="Q19" s="4" t="str">
        <f t="shared" ca="1" si="0"/>
        <v>Vencido</v>
      </c>
      <c r="R19" s="4" t="str">
        <f>IFERROR(IFERROR(VLOOKUP(J19,'Obs. Técnicas - 22'!$D:$G,2,0),(VLOOKUP(J19,'Obs. Técnicas - 21'!$D:$G,2,0))),"")</f>
        <v/>
      </c>
      <c r="S19" s="4" t="str">
        <f>IFERROR(IFERROR(VLOOKUP(J19,'Obs. Técnicas - 22'!$D:$G,3,0),(VLOOKUP(J19,'Obs. Técnicas - 21'!$D:$G,3,0))),"Hexis")</f>
        <v>Hexis</v>
      </c>
      <c r="T19" s="4" t="str">
        <f>IFERROR(IFERROR(VLOOKUP(J19,'Obs. Técnicas - 22'!$D:$G,4,0),(VLOOKUP(J19,'Obs. Técnicas - 21'!$D:$G,4,0))),"")</f>
        <v/>
      </c>
      <c r="U19" s="4" t="s">
        <v>1250</v>
      </c>
    </row>
    <row r="20" spans="1:21" x14ac:dyDescent="0.25">
      <c r="A20" s="4" t="s">
        <v>23</v>
      </c>
      <c r="B20" s="4" t="s">
        <v>418</v>
      </c>
      <c r="C20" s="4" t="s">
        <v>419</v>
      </c>
      <c r="D20" s="4" t="s">
        <v>420</v>
      </c>
      <c r="E20" s="4" t="s">
        <v>421</v>
      </c>
      <c r="F20" s="4" t="s">
        <v>422</v>
      </c>
      <c r="G20" s="4" t="s">
        <v>242</v>
      </c>
      <c r="H20" s="4" t="s">
        <v>415</v>
      </c>
      <c r="I20" s="4" t="s">
        <v>38</v>
      </c>
      <c r="J20" s="9">
        <v>179</v>
      </c>
      <c r="K20" s="4" t="s">
        <v>85</v>
      </c>
      <c r="L20" s="4" t="s">
        <v>1138</v>
      </c>
      <c r="M20" s="4" t="s">
        <v>424</v>
      </c>
      <c r="N20" s="4" t="s">
        <v>320</v>
      </c>
      <c r="O20" s="5">
        <v>44001</v>
      </c>
      <c r="P20" s="5">
        <f>IFERROR(IFERROR(VLOOKUP(J20,'Obs. Técnicas - 22'!$D:$I,5,0),(VLOOKUP(J20,'Obs. Técnicas - 21'!$D:$I,5,0))),O20)</f>
        <v>44420</v>
      </c>
      <c r="Q20" s="4" t="str">
        <f t="shared" ca="1" si="0"/>
        <v>Vencido</v>
      </c>
      <c r="R20" s="4">
        <f>IFERROR(IFERROR(VLOOKUP(J20,'Obs. Técnicas - 22'!$D:$G,2,0),(VLOOKUP(J20,'Obs. Técnicas - 21'!$D:$G,2,0))),"")</f>
        <v>13301</v>
      </c>
      <c r="S20" s="4" t="str">
        <f>IFERROR(IFERROR(VLOOKUP(J20,'Obs. Técnicas - 22'!$D:$G,3,0),(VLOOKUP(J20,'Obs. Técnicas - 21'!$D:$G,3,0))),"Hexis")</f>
        <v>ER ANALITICA</v>
      </c>
      <c r="T20" s="4" t="str">
        <f>IFERROR(IFERROR(VLOOKUP(J20,'Obs. Técnicas - 22'!$D:$G,4,0),(VLOOKUP(J20,'Obs. Técnicas - 21'!$D:$G,4,0))),"")</f>
        <v xml:space="preserve"> Equipamento inoperante, cliente não ira realizar o serviço</v>
      </c>
      <c r="U20" s="4" t="s">
        <v>1250</v>
      </c>
    </row>
    <row r="21" spans="1:21" x14ac:dyDescent="0.25">
      <c r="A21" s="4" t="s">
        <v>23</v>
      </c>
      <c r="B21" s="4" t="s">
        <v>382</v>
      </c>
      <c r="C21" s="4" t="s">
        <v>383</v>
      </c>
      <c r="D21" s="4" t="s">
        <v>384</v>
      </c>
      <c r="E21" s="4" t="s">
        <v>382</v>
      </c>
      <c r="F21" s="4" t="s">
        <v>383</v>
      </c>
      <c r="G21" s="4" t="s">
        <v>385</v>
      </c>
      <c r="H21" s="4" t="s">
        <v>366</v>
      </c>
      <c r="I21" s="4" t="s">
        <v>41</v>
      </c>
      <c r="J21" s="9">
        <v>2901943</v>
      </c>
      <c r="K21" s="4" t="s">
        <v>87</v>
      </c>
      <c r="L21" s="4" t="s">
        <v>1139</v>
      </c>
      <c r="M21" s="4" t="s">
        <v>386</v>
      </c>
      <c r="N21" s="4" t="s">
        <v>164</v>
      </c>
      <c r="P21" s="5">
        <f>IFERROR(IFERROR(VLOOKUP(J21,'Obs. Técnicas - 22'!$D:$I,5,0),(VLOOKUP(J21,'Obs. Técnicas - 21'!$D:$I,5,0))),O21)</f>
        <v>44424</v>
      </c>
      <c r="Q21" s="4" t="str">
        <f t="shared" ca="1" si="0"/>
        <v>Vencido</v>
      </c>
      <c r="R21" s="4">
        <f>IFERROR(IFERROR(VLOOKUP(J21,'Obs. Técnicas - 22'!$D:$G,2,0),(VLOOKUP(J21,'Obs. Técnicas - 21'!$D:$G,2,0))),"")</f>
        <v>13457</v>
      </c>
      <c r="S21" s="4" t="str">
        <f>IFERROR(IFERROR(VLOOKUP(J21,'Obs. Técnicas - 22'!$D:$G,3,0),(VLOOKUP(J21,'Obs. Técnicas - 21'!$D:$G,3,0))),"Hexis")</f>
        <v>ER ANALITICA</v>
      </c>
      <c r="T21" s="4" t="str">
        <f>IFERROR(IFERROR(VLOOKUP(J21,'Obs. Técnicas - 22'!$D:$G,4,0),(VLOOKUP(J21,'Obs. Técnicas - 21'!$D:$G,4,0))),"")</f>
        <v>Não liberado, devido avarias na curva e não aceita calibração. Necessário envio a ER</v>
      </c>
      <c r="U21" s="4" t="s">
        <v>1250</v>
      </c>
    </row>
    <row r="22" spans="1:21" x14ac:dyDescent="0.25">
      <c r="A22" s="4" t="s">
        <v>23</v>
      </c>
      <c r="B22" s="4" t="s">
        <v>78</v>
      </c>
      <c r="C22" s="4" t="s">
        <v>79</v>
      </c>
      <c r="D22" s="4" t="s">
        <v>98</v>
      </c>
      <c r="E22" s="4" t="s">
        <v>65</v>
      </c>
      <c r="F22" s="4" t="s">
        <v>66</v>
      </c>
      <c r="G22" s="4" t="s">
        <v>99</v>
      </c>
      <c r="H22" s="4" t="s">
        <v>67</v>
      </c>
      <c r="I22" s="4" t="s">
        <v>41</v>
      </c>
      <c r="J22" s="9">
        <v>2062585</v>
      </c>
      <c r="K22" s="4" t="s">
        <v>87</v>
      </c>
      <c r="L22" s="4" t="s">
        <v>88</v>
      </c>
      <c r="M22" s="4" t="s">
        <v>72</v>
      </c>
      <c r="N22" s="4" t="s">
        <v>1140</v>
      </c>
      <c r="P22" s="5">
        <f>IFERROR(IFERROR(VLOOKUP(J22,'Obs. Técnicas - 22'!$D:$I,5,0),(VLOOKUP(J22,'Obs. Técnicas - 21'!$D:$I,5,0))),O22)</f>
        <v>44459</v>
      </c>
      <c r="Q22" s="4" t="str">
        <f t="shared" ca="1" si="0"/>
        <v>Vencido</v>
      </c>
      <c r="R22" s="4">
        <f>IFERROR(IFERROR(VLOOKUP(J22,'Obs. Técnicas - 22'!$D:$G,2,0),(VLOOKUP(J22,'Obs. Técnicas - 21'!$D:$G,2,0))),"")</f>
        <v>13927</v>
      </c>
      <c r="S22" s="4" t="str">
        <f>IFERROR(IFERROR(VLOOKUP(J22,'Obs. Técnicas - 22'!$D:$G,3,0),(VLOOKUP(J22,'Obs. Técnicas - 21'!$D:$G,3,0))),"Hexis")</f>
        <v>ER ANALITICA</v>
      </c>
      <c r="T22" s="4">
        <f>IFERROR(IFERROR(VLOOKUP(J22,'Obs. Técnicas - 22'!$D:$G,4,0),(VLOOKUP(J22,'Obs. Técnicas - 21'!$D:$G,4,0))),"")</f>
        <v>0</v>
      </c>
      <c r="U22" s="4" t="s">
        <v>1250</v>
      </c>
    </row>
    <row r="23" spans="1:21" x14ac:dyDescent="0.25">
      <c r="A23" s="1" t="s">
        <v>23</v>
      </c>
      <c r="B23" s="1" t="s">
        <v>106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51</v>
      </c>
      <c r="H23" s="1" t="s">
        <v>67</v>
      </c>
      <c r="I23" s="1" t="s">
        <v>41</v>
      </c>
      <c r="J23" s="9">
        <v>799046</v>
      </c>
      <c r="K23" s="1" t="s">
        <v>87</v>
      </c>
      <c r="L23" s="1" t="s">
        <v>88</v>
      </c>
      <c r="M23" s="1" t="s">
        <v>112</v>
      </c>
      <c r="N23" s="1" t="s">
        <v>113</v>
      </c>
      <c r="P23" s="5">
        <v>44462</v>
      </c>
      <c r="Q23" s="4" t="s">
        <v>1216</v>
      </c>
      <c r="R23" s="4">
        <v>13841</v>
      </c>
      <c r="S23" s="4" t="s">
        <v>621</v>
      </c>
      <c r="T23" s="4">
        <f>IFERROR(IFERROR(VLOOKUP(J23,'Obs. Técnicas - 22'!$D:$G,4,0),(VLOOKUP(J23,'Obs. Técnicas - 21'!$D:$G,4,0))),"")</f>
        <v>0</v>
      </c>
      <c r="U23" s="4" t="s">
        <v>1250</v>
      </c>
    </row>
    <row r="24" spans="1:21" x14ac:dyDescent="0.25">
      <c r="A24" s="4" t="s">
        <v>23</v>
      </c>
      <c r="B24" s="4" t="s">
        <v>62</v>
      </c>
      <c r="C24" s="4" t="s">
        <v>63</v>
      </c>
      <c r="D24" s="4" t="s">
        <v>64</v>
      </c>
      <c r="E24" s="4" t="s">
        <v>65</v>
      </c>
      <c r="F24" s="4" t="s">
        <v>66</v>
      </c>
      <c r="G24" s="4" t="s">
        <v>29</v>
      </c>
      <c r="H24" s="4" t="s">
        <v>67</v>
      </c>
      <c r="I24" s="4" t="s">
        <v>35</v>
      </c>
      <c r="J24" s="9" t="s">
        <v>100</v>
      </c>
      <c r="K24" s="4" t="s">
        <v>36</v>
      </c>
      <c r="L24" s="4" t="s">
        <v>101</v>
      </c>
      <c r="M24" s="4" t="s">
        <v>72</v>
      </c>
      <c r="N24" s="4" t="s">
        <v>73</v>
      </c>
      <c r="O24" s="5">
        <v>44459</v>
      </c>
      <c r="P24" s="5">
        <v>44459</v>
      </c>
      <c r="Q24" s="4" t="s">
        <v>1216</v>
      </c>
      <c r="R24" s="4">
        <v>13906</v>
      </c>
      <c r="S24" s="4" t="s">
        <v>621</v>
      </c>
      <c r="T24" s="4">
        <v>0</v>
      </c>
      <c r="U24" s="4" t="s">
        <v>1250</v>
      </c>
    </row>
    <row r="25" spans="1:21" x14ac:dyDescent="0.25">
      <c r="A25" s="4" t="s">
        <v>23</v>
      </c>
      <c r="B25" s="4" t="s">
        <v>298</v>
      </c>
      <c r="C25" s="4" t="s">
        <v>299</v>
      </c>
      <c r="D25" s="4" t="s">
        <v>300</v>
      </c>
      <c r="E25" s="4" t="s">
        <v>65</v>
      </c>
      <c r="F25" s="4" t="s">
        <v>66</v>
      </c>
      <c r="G25" s="4" t="s">
        <v>29</v>
      </c>
      <c r="H25" s="4" t="s">
        <v>301</v>
      </c>
      <c r="I25" s="4" t="s">
        <v>43</v>
      </c>
      <c r="J25" s="9" t="s">
        <v>303</v>
      </c>
      <c r="K25" s="4" t="s">
        <v>36</v>
      </c>
      <c r="L25" s="4" t="s">
        <v>304</v>
      </c>
      <c r="M25" s="4" t="s">
        <v>302</v>
      </c>
      <c r="P25" s="5">
        <v>44371</v>
      </c>
      <c r="Q25" s="5" t="s">
        <v>1216</v>
      </c>
      <c r="R25" s="4" t="s">
        <v>1174</v>
      </c>
      <c r="S25" s="4" t="s">
        <v>1151</v>
      </c>
      <c r="T25" s="4" t="s">
        <v>1174</v>
      </c>
      <c r="U25" s="4" t="s">
        <v>1250</v>
      </c>
    </row>
    <row r="26" spans="1:21" x14ac:dyDescent="0.25">
      <c r="A26" s="4" t="s">
        <v>23</v>
      </c>
      <c r="B26" s="4" t="s">
        <v>165</v>
      </c>
      <c r="C26" s="4" t="s">
        <v>166</v>
      </c>
      <c r="D26" s="4" t="s">
        <v>167</v>
      </c>
      <c r="E26" s="4" t="s">
        <v>65</v>
      </c>
      <c r="F26" s="4" t="s">
        <v>66</v>
      </c>
      <c r="G26" s="4" t="s">
        <v>29</v>
      </c>
      <c r="H26" s="4" t="s">
        <v>168</v>
      </c>
      <c r="I26" s="4" t="s">
        <v>35</v>
      </c>
      <c r="J26" s="9">
        <v>140070001031</v>
      </c>
      <c r="K26" s="4" t="s">
        <v>36</v>
      </c>
      <c r="L26" s="4" t="s">
        <v>128</v>
      </c>
      <c r="M26" s="4" t="s">
        <v>170</v>
      </c>
      <c r="O26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P26" s="5">
        <f>IFERROR(IFERROR(VLOOKUP(J26,'Obs. Técnicas - 22'!$D:$I,5,0),(VLOOKUP(J26,'Obs. Técnicas - 21'!$D:$I,5,0))),O26)</f>
        <v>44645</v>
      </c>
      <c r="Q26" s="4" t="str">
        <f ca="1">IF(P26&lt;&gt;"",IF(P26+365&gt;TODAY(),"Calibrado","Vencido"),"")</f>
        <v>Vencido</v>
      </c>
      <c r="R26" s="4">
        <f>IFERROR(IFERROR(VLOOKUP(J26,'Obs. Técnicas - 22'!$D:$G,2,0),(VLOOKUP(J26,'Obs. Técnicas - 21'!$D:$G,2,0))),"")</f>
        <v>15948</v>
      </c>
      <c r="S26" s="4" t="str">
        <f>IFERROR(IFERROR(VLOOKUP(J26,'Obs. Técnicas - 22'!$D:$G,3,0),(VLOOKUP(J26,'Obs. Técnicas - 21'!$D:$G,3,0))),"Hexis")</f>
        <v>ER ANALITICA</v>
      </c>
      <c r="T26" s="4">
        <f>IFERROR(IFERROR(VLOOKUP(J26,'Obs. Técnicas - 22'!$D:$G,4,0),(VLOOKUP(J26,'Obs. Técnicas - 21'!$D:$G,4,0))),"")</f>
        <v>0</v>
      </c>
      <c r="U26" s="4" t="s">
        <v>1250</v>
      </c>
    </row>
    <row r="27" spans="1:21" s="1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9"/>
      <c r="K27" s="4"/>
      <c r="L27" s="4"/>
      <c r="M27" s="4"/>
      <c r="N27" s="4"/>
      <c r="O27" s="5"/>
      <c r="P27" s="5"/>
      <c r="Q27" s="4"/>
      <c r="R27" s="4"/>
      <c r="S27" s="4"/>
      <c r="T27" s="4"/>
      <c r="U27" s="4"/>
    </row>
  </sheetData>
  <phoneticPr fontId="5" type="noConversion"/>
  <conditionalFormatting sqref="M23:N23 B23:H23">
    <cfRule type="containsBlanks" dxfId="51" priority="12">
      <formula>LEN(TRIM(B23))=0</formula>
    </cfRule>
  </conditionalFormatting>
  <conditionalFormatting sqref="M25:N25 B25:H25">
    <cfRule type="containsBlanks" dxfId="50" priority="8">
      <formula>LEN(TRIM(B25))=0</formula>
    </cfRule>
  </conditionalFormatting>
  <conditionalFormatting sqref="Q25">
    <cfRule type="expression" dxfId="49" priority="5">
      <formula>IF(P25&lt;=TODAY()-365,1)</formula>
    </cfRule>
    <cfRule type="expression" dxfId="48" priority="6">
      <formula>IF(P25&lt;(TODAY())-270,1)</formula>
    </cfRule>
    <cfRule type="expression" dxfId="47" priority="7">
      <formula>IF(P25&lt;(TODAY())+0,1)</formula>
    </cfRule>
  </conditionalFormatting>
  <conditionalFormatting sqref="Q26">
    <cfRule type="expression" dxfId="46" priority="2">
      <formula>IF(P26&lt;=TODAY()-365,1)</formula>
    </cfRule>
    <cfRule type="expression" dxfId="45" priority="3">
      <formula>IF(P26&lt;(TODAY())-270,1)</formula>
    </cfRule>
    <cfRule type="expression" dxfId="44" priority="4">
      <formula>IF(P26&lt;(TODAY())+0,1)</formula>
    </cfRule>
  </conditionalFormatting>
  <conditionalFormatting sqref="M26:N26 B26:H26">
    <cfRule type="containsBlanks" dxfId="43" priority="1">
      <formula>LEN(TRIM(B26))=0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9587-65F1-489A-9009-EF0816AA2D6F}">
  <dimension ref="A1:I15"/>
  <sheetViews>
    <sheetView workbookViewId="0">
      <selection activeCell="G21" sqref="G21"/>
    </sheetView>
  </sheetViews>
  <sheetFormatPr defaultRowHeight="15" x14ac:dyDescent="0.25"/>
  <cols>
    <col min="1" max="1" width="22.28515625" style="12" customWidth="1"/>
    <col min="2" max="2" width="20.5703125" style="6" bestFit="1" customWidth="1"/>
    <col min="3" max="4" width="10.5703125" style="6" customWidth="1"/>
    <col min="5" max="5" width="9.140625" style="6"/>
    <col min="6" max="6" width="22.28515625" style="6" bestFit="1" customWidth="1"/>
    <col min="7" max="7" width="20.42578125" style="6" customWidth="1"/>
    <col min="8" max="9" width="10.28515625" style="6" customWidth="1"/>
  </cols>
  <sheetData>
    <row r="1" spans="1:9" ht="30" x14ac:dyDescent="0.25">
      <c r="A1" s="19" t="s">
        <v>1222</v>
      </c>
      <c r="B1" s="19" t="s">
        <v>1221</v>
      </c>
      <c r="C1" s="19" t="s">
        <v>1228</v>
      </c>
      <c r="D1" s="19" t="s">
        <v>1229</v>
      </c>
      <c r="E1" s="41"/>
      <c r="F1" s="23" t="s">
        <v>1223</v>
      </c>
      <c r="G1" s="24" t="s">
        <v>1221</v>
      </c>
      <c r="H1" s="24" t="s">
        <v>1141</v>
      </c>
      <c r="I1" s="25" t="s">
        <v>1272</v>
      </c>
    </row>
    <row r="2" spans="1:9" s="8" customFormat="1" x14ac:dyDescent="0.25">
      <c r="A2" s="18" t="s">
        <v>450</v>
      </c>
      <c r="B2" s="11">
        <f>COUNTIF('Controle de Equipamentos '!$G$2:$G$2479,A2)</f>
        <v>5</v>
      </c>
      <c r="C2" s="11">
        <f ca="1">COUNTIFS('Controle de Equipamentos '!$G$1:$G$2479,A2,'Controle de Equipamentos '!$R$1:$R$2479,"Calibrado")</f>
        <v>5</v>
      </c>
      <c r="D2" s="17">
        <f ca="1">COUNTIFS('Controle de Equipamentos '!$G$1:$G$2479,A2,'Controle de Equipamentos '!$R$1:$R$2479,"Vencido")</f>
        <v>0</v>
      </c>
      <c r="E2" s="42"/>
      <c r="F2" s="20" t="s">
        <v>450</v>
      </c>
      <c r="G2" s="21">
        <v>3</v>
      </c>
      <c r="H2" s="21">
        <v>3</v>
      </c>
      <c r="I2" s="22">
        <v>0</v>
      </c>
    </row>
    <row r="3" spans="1:9" x14ac:dyDescent="0.25">
      <c r="A3" s="18" t="s">
        <v>467</v>
      </c>
      <c r="B3" s="11">
        <f>COUNTIF('Controle de Equipamentos '!$G$2:$G$2479,A3)</f>
        <v>11</v>
      </c>
      <c r="C3" s="11">
        <f ca="1">COUNTIFS('Controle de Equipamentos '!$G$1:$G$2479,A3,'Controle de Equipamentos '!$R$1:$R$2479,"Calibrado")</f>
        <v>6</v>
      </c>
      <c r="D3" s="17">
        <f ca="1">COUNTIFS('Controle de Equipamentos '!$G$1:$G$2479,A3,'Controle de Equipamentos '!$R$1:$R$2479,"Vencido")</f>
        <v>5</v>
      </c>
      <c r="E3" s="42"/>
      <c r="F3" s="20" t="s">
        <v>467</v>
      </c>
      <c r="G3" s="21">
        <v>18</v>
      </c>
      <c r="H3" s="21">
        <v>17</v>
      </c>
      <c r="I3" s="22">
        <v>1</v>
      </c>
    </row>
    <row r="4" spans="1:9" x14ac:dyDescent="0.25">
      <c r="A4" s="18" t="s">
        <v>385</v>
      </c>
      <c r="B4" s="11">
        <f>COUNTIF('Controle de Equipamentos '!$G$2:$G$2479,A4)</f>
        <v>42</v>
      </c>
      <c r="C4" s="11">
        <f ca="1">COUNTIFS('Controle de Equipamentos '!$G$1:$G$2479,A4,'Controle de Equipamentos '!$R$1:$R$2479,"Calibrado")</f>
        <v>41</v>
      </c>
      <c r="D4" s="17">
        <f ca="1">COUNTIFS('Controle de Equipamentos '!$G$1:$G$2479,A4,'Controle de Equipamentos '!$R$1:$R$2479,"Vencido")</f>
        <v>1</v>
      </c>
      <c r="E4" s="42"/>
      <c r="F4" s="20" t="s">
        <v>385</v>
      </c>
      <c r="G4" s="21">
        <v>31</v>
      </c>
      <c r="H4" s="21">
        <v>28</v>
      </c>
      <c r="I4" s="22">
        <v>3</v>
      </c>
    </row>
    <row r="5" spans="1:9" x14ac:dyDescent="0.25">
      <c r="A5" s="18" t="s">
        <v>430</v>
      </c>
      <c r="B5" s="11">
        <f>COUNTIF('Controle de Equipamentos '!$G$2:$G$2479,A5)</f>
        <v>15</v>
      </c>
      <c r="C5" s="11">
        <f ca="1">COUNTIFS('Controle de Equipamentos '!$G$1:$G$2479,A5,'Controle de Equipamentos '!$R$1:$R$2479,"Calibrado")</f>
        <v>15</v>
      </c>
      <c r="D5" s="17">
        <f ca="1">COUNTIFS('Controle de Equipamentos '!$G$1:$G$2479,A5,'Controle de Equipamentos '!$R$1:$R$2479,"Vencido")</f>
        <v>0</v>
      </c>
      <c r="E5" s="42"/>
      <c r="F5" s="20" t="s">
        <v>430</v>
      </c>
      <c r="G5" s="21">
        <v>27</v>
      </c>
      <c r="H5" s="21">
        <v>27</v>
      </c>
      <c r="I5" s="22">
        <v>0</v>
      </c>
    </row>
    <row r="6" spans="1:9" x14ac:dyDescent="0.25">
      <c r="A6" s="18" t="s">
        <v>29</v>
      </c>
      <c r="B6" s="11">
        <f>COUNTIF('Controle de Equipamentos '!$G$2:$G$2479,A6)</f>
        <v>87</v>
      </c>
      <c r="C6" s="11">
        <f ca="1">COUNTIFS('Controle de Equipamentos '!$G$1:$G$2479,A6,'Controle de Equipamentos '!$R$1:$R$2479,"Calibrado")</f>
        <v>86</v>
      </c>
      <c r="D6" s="17">
        <f ca="1">COUNTIFS('Controle de Equipamentos '!$G$1:$G$2479,A6,'Controle de Equipamentos '!$R$1:$R$2479,"Vencido")</f>
        <v>1</v>
      </c>
      <c r="E6" s="42"/>
      <c r="F6" s="20" t="s">
        <v>29</v>
      </c>
      <c r="G6" s="21">
        <v>87</v>
      </c>
      <c r="H6" s="21">
        <v>76</v>
      </c>
      <c r="I6" s="22">
        <v>11</v>
      </c>
    </row>
    <row r="7" spans="1:9" x14ac:dyDescent="0.25">
      <c r="A7" s="18" t="s">
        <v>332</v>
      </c>
      <c r="B7" s="11">
        <f>COUNTIF('Controle de Equipamentos '!$G$2:$G$2479,A7)</f>
        <v>23</v>
      </c>
      <c r="C7" s="11">
        <f ca="1">COUNTIFS('Controle de Equipamentos '!$G$1:$G$2479,A7,'Controle de Equipamentos '!$R$1:$R$2479,"Calibrado")</f>
        <v>16</v>
      </c>
      <c r="D7" s="17">
        <f ca="1">COUNTIFS('Controle de Equipamentos '!$G$1:$G$2479,A7,'Controle de Equipamentos '!$R$1:$R$2479,"Vencido")</f>
        <v>7</v>
      </c>
      <c r="E7" s="42"/>
      <c r="F7" s="20" t="s">
        <v>332</v>
      </c>
      <c r="G7" s="21"/>
      <c r="H7" s="21"/>
      <c r="I7" s="22"/>
    </row>
    <row r="8" spans="1:9" x14ac:dyDescent="0.25">
      <c r="A8" s="18" t="s">
        <v>476</v>
      </c>
      <c r="B8" s="11">
        <f>COUNTIF('Controle de Equipamentos '!$G$2:$G$2479,A8)</f>
        <v>0</v>
      </c>
      <c r="C8" s="11">
        <f>COUNTIFS('Controle de Equipamentos '!$G$1:$G$2479,A8,'Controle de Equipamentos '!$R$1:$R$2479,"Calibrado")</f>
        <v>0</v>
      </c>
      <c r="D8" s="17">
        <f>COUNTIFS('Controle de Equipamentos '!$G$1:$G$2479,A8,'Controle de Equipamentos '!$R$1:$R$2479,"Vencido")</f>
        <v>0</v>
      </c>
      <c r="E8" s="42"/>
      <c r="F8" s="20" t="s">
        <v>476</v>
      </c>
      <c r="G8" s="21"/>
      <c r="H8" s="21"/>
      <c r="I8" s="22"/>
    </row>
    <row r="9" spans="1:9" x14ac:dyDescent="0.25">
      <c r="A9" s="18" t="s">
        <v>267</v>
      </c>
      <c r="B9" s="11">
        <f>COUNTIF('Controle de Equipamentos '!$G$2:$G$2479,A9)</f>
        <v>27</v>
      </c>
      <c r="C9" s="11">
        <f ca="1">COUNTIFS('Controle de Equipamentos '!$G$1:$G$2479,A9,'Controle de Equipamentos '!$R$1:$R$2479,"Calibrado")</f>
        <v>26</v>
      </c>
      <c r="D9" s="17">
        <f ca="1">COUNTIFS('Controle de Equipamentos '!$G$1:$G$2479,A9,'Controle de Equipamentos '!$R$1:$R$2479,"Vencido")</f>
        <v>1</v>
      </c>
      <c r="E9" s="42"/>
      <c r="F9" s="20" t="s">
        <v>267</v>
      </c>
      <c r="G9" s="21">
        <v>38</v>
      </c>
      <c r="H9" s="21">
        <v>34</v>
      </c>
      <c r="I9" s="22">
        <v>4</v>
      </c>
    </row>
    <row r="10" spans="1:9" x14ac:dyDescent="0.25">
      <c r="A10" s="18" t="s">
        <v>51</v>
      </c>
      <c r="B10" s="11">
        <f>COUNTIF('Controle de Equipamentos '!$G$2:$G$2479,A10)</f>
        <v>33</v>
      </c>
      <c r="C10" s="11">
        <f ca="1">COUNTIFS('Controle de Equipamentos '!$G$1:$G$2479,A10,'Controle de Equipamentos '!$R$1:$R$2479,"Calibrado")</f>
        <v>30</v>
      </c>
      <c r="D10" s="17">
        <f ca="1">COUNTIFS('Controle de Equipamentos '!$G$1:$G$2479,A10,'Controle de Equipamentos '!$R$1:$R$2479,"Vencido")</f>
        <v>3</v>
      </c>
      <c r="E10" s="42"/>
      <c r="F10" s="20" t="s">
        <v>51</v>
      </c>
      <c r="G10" s="21">
        <v>31</v>
      </c>
      <c r="H10" s="21">
        <v>31</v>
      </c>
      <c r="I10" s="22">
        <v>0</v>
      </c>
    </row>
    <row r="11" spans="1:9" x14ac:dyDescent="0.25">
      <c r="A11" s="18" t="s">
        <v>242</v>
      </c>
      <c r="B11" s="11">
        <f>COUNTIF('Controle de Equipamentos '!$G$2:$G$2479,A11)</f>
        <v>22</v>
      </c>
      <c r="C11" s="11">
        <f ca="1">COUNTIFS('Controle de Equipamentos '!$G$1:$G$2479,A11,'Controle de Equipamentos '!$R$1:$R$2479,"Calibrado")</f>
        <v>22</v>
      </c>
      <c r="D11" s="17">
        <f ca="1">COUNTIFS('Controle de Equipamentos '!$G$1:$G$2479,A11,'Controle de Equipamentos '!$R$1:$R$2479,"Vencido")</f>
        <v>0</v>
      </c>
      <c r="E11" s="42"/>
      <c r="F11" s="20" t="s">
        <v>242</v>
      </c>
      <c r="G11" s="21">
        <v>27</v>
      </c>
      <c r="H11" s="21">
        <v>24</v>
      </c>
      <c r="I11" s="22">
        <v>3</v>
      </c>
    </row>
    <row r="12" spans="1:9" ht="25.5" x14ac:dyDescent="0.25">
      <c r="A12" s="18" t="s">
        <v>567</v>
      </c>
      <c r="B12" s="11">
        <f>COUNTIF('Controle de Equipamentos '!$G$2:$G$2479,A12)</f>
        <v>14</v>
      </c>
      <c r="C12" s="11">
        <f ca="1">COUNTIFS('Controle de Equipamentos '!$G$1:$G$2479,A12,'Controle de Equipamentos '!$R$1:$R$2479,"Calibrado")</f>
        <v>14</v>
      </c>
      <c r="D12" s="17">
        <f ca="1">COUNTIFS('Controle de Equipamentos '!$G$1:$G$2479,A12,'Controle de Equipamentos '!$R$1:$R$2479,"Vencido")</f>
        <v>0</v>
      </c>
      <c r="E12" s="42"/>
      <c r="F12" s="20" t="s">
        <v>567</v>
      </c>
      <c r="G12" s="21">
        <v>8</v>
      </c>
      <c r="H12" s="21">
        <v>8</v>
      </c>
      <c r="I12" s="22">
        <v>0</v>
      </c>
    </row>
    <row r="13" spans="1:9" x14ac:dyDescent="0.25">
      <c r="A13" s="18" t="s">
        <v>1219</v>
      </c>
      <c r="B13" s="11">
        <f>COUNTBLANK('Controle de Equipamentos '!$G$2:$G$325)</f>
        <v>26</v>
      </c>
      <c r="C13" s="11">
        <f ca="1">COUNTIFS('Controle de Equipamentos '!$G$2:$G$2479,"",'Controle de Equipamentos '!$R$2:$R$2479,"Calibrado")</f>
        <v>29</v>
      </c>
      <c r="D13" s="17">
        <f ca="1">COUNTIFS('Controle de Equipamentos '!$G$1:$G$2479,"",'Controle de Equipamentos '!$R$1:$R$2479,"Vencido")</f>
        <v>0</v>
      </c>
      <c r="E13" s="42"/>
      <c r="F13" s="20" t="s">
        <v>1219</v>
      </c>
      <c r="G13" s="21"/>
      <c r="H13" s="21"/>
      <c r="I13" s="22"/>
    </row>
    <row r="14" spans="1:9" x14ac:dyDescent="0.25">
      <c r="E14" s="42"/>
    </row>
    <row r="15" spans="1:9" x14ac:dyDescent="0.25">
      <c r="E15" s="26"/>
    </row>
  </sheetData>
  <mergeCells count="1">
    <mergeCell ref="E1:E14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F8A3-6104-477F-BEA7-5C51DB54C14F}">
  <dimension ref="A3:B16"/>
  <sheetViews>
    <sheetView workbookViewId="0">
      <selection activeCell="B3" sqref="B3"/>
    </sheetView>
  </sheetViews>
  <sheetFormatPr defaultRowHeight="15" x14ac:dyDescent="0.25"/>
  <cols>
    <col min="1" max="1" width="25" bestFit="1" customWidth="1"/>
    <col min="2" max="2" width="25.140625" bestFit="1" customWidth="1"/>
  </cols>
  <sheetData>
    <row r="3" spans="1:2" x14ac:dyDescent="0.25">
      <c r="A3" s="14" t="s">
        <v>1218</v>
      </c>
      <c r="B3" t="s">
        <v>1470</v>
      </c>
    </row>
    <row r="4" spans="1:2" x14ac:dyDescent="0.25">
      <c r="A4" s="15" t="s">
        <v>68</v>
      </c>
      <c r="B4" s="43">
        <v>15</v>
      </c>
    </row>
    <row r="5" spans="1:2" x14ac:dyDescent="0.25">
      <c r="A5" s="15" t="s">
        <v>38</v>
      </c>
      <c r="B5" s="43">
        <v>58</v>
      </c>
    </row>
    <row r="6" spans="1:2" x14ac:dyDescent="0.25">
      <c r="A6" s="15" t="s">
        <v>55</v>
      </c>
      <c r="B6" s="43">
        <v>40</v>
      </c>
    </row>
    <row r="7" spans="1:2" x14ac:dyDescent="0.25">
      <c r="A7" s="15" t="s">
        <v>250</v>
      </c>
      <c r="B7" s="43">
        <v>46</v>
      </c>
    </row>
    <row r="8" spans="1:2" x14ac:dyDescent="0.25">
      <c r="A8" s="15" t="s">
        <v>1354</v>
      </c>
      <c r="B8" s="43">
        <v>1</v>
      </c>
    </row>
    <row r="9" spans="1:2" x14ac:dyDescent="0.25">
      <c r="A9" s="15" t="s">
        <v>578</v>
      </c>
      <c r="B9" s="43">
        <v>1</v>
      </c>
    </row>
    <row r="10" spans="1:2" x14ac:dyDescent="0.25">
      <c r="A10" s="15" t="s">
        <v>153</v>
      </c>
      <c r="B10" s="43">
        <v>47</v>
      </c>
    </row>
    <row r="11" spans="1:2" x14ac:dyDescent="0.25">
      <c r="A11" s="15" t="s">
        <v>41</v>
      </c>
      <c r="B11" s="43">
        <v>70</v>
      </c>
    </row>
    <row r="12" spans="1:2" x14ac:dyDescent="0.25">
      <c r="A12" s="15" t="s">
        <v>1335</v>
      </c>
      <c r="B12" s="43">
        <v>5</v>
      </c>
    </row>
    <row r="13" spans="1:2" x14ac:dyDescent="0.25">
      <c r="A13" s="15" t="s">
        <v>31</v>
      </c>
      <c r="B13" s="43">
        <v>7</v>
      </c>
    </row>
    <row r="14" spans="1:2" x14ac:dyDescent="0.25">
      <c r="A14" s="15" t="s">
        <v>43</v>
      </c>
      <c r="B14" s="43">
        <v>33</v>
      </c>
    </row>
    <row r="15" spans="1:2" x14ac:dyDescent="0.25">
      <c r="A15" s="15" t="s">
        <v>1487</v>
      </c>
      <c r="B15" s="43">
        <v>1</v>
      </c>
    </row>
    <row r="16" spans="1:2" x14ac:dyDescent="0.25">
      <c r="A16" s="15" t="s">
        <v>1469</v>
      </c>
      <c r="B16" s="43">
        <v>324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8F55-2DEB-47C0-B7D8-DB9325A1D503}">
  <dimension ref="A1:U35"/>
  <sheetViews>
    <sheetView showGridLines="0" showRowColHeaders="0" zoomScaleNormal="100" workbookViewId="0">
      <selection sqref="A1:U30"/>
    </sheetView>
  </sheetViews>
  <sheetFormatPr defaultColWidth="0" defaultRowHeight="15" zeroHeight="1" x14ac:dyDescent="0.25"/>
  <cols>
    <col min="1" max="21" width="9.140625" style="28" customWidth="1"/>
    <col min="22" max="16384" width="9.140625" style="27" hidden="1"/>
  </cols>
  <sheetData>
    <row r="1" spans="1:21" ht="1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15" customHeigh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 ht="1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1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ht="1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ht="1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1:21" ht="15" customHeigh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15" customHeight="1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ht="15" customHeigh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ht="15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1" ht="15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1" ht="15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ht="15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1" ht="1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ht="1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ht="1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ht="1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1:21" ht="1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1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ht="1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ht="1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ht="15" customHeight="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ht="15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ht="1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ht="1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ht="15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ht="14.2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3" ht="15" hidden="1" customHeight="1" x14ac:dyDescent="0.25"/>
    <row r="34" ht="15" hidden="1" customHeight="1" x14ac:dyDescent="0.25"/>
    <row r="35" ht="15" hidden="1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1"/>
  <sheetViews>
    <sheetView tabSelected="1" topLeftCell="H1" zoomScale="85" zoomScaleNormal="85" workbookViewId="0">
      <pane ySplit="1" topLeftCell="A25" activePane="bottomLeft" state="frozen"/>
      <selection pane="bottomLeft" activeCell="V203" sqref="V203"/>
    </sheetView>
  </sheetViews>
  <sheetFormatPr defaultColWidth="9" defaultRowHeight="15" x14ac:dyDescent="0.25"/>
  <cols>
    <col min="1" max="1" width="11.5703125" style="1" customWidth="1"/>
    <col min="2" max="2" width="34.140625" style="1" bestFit="1" customWidth="1"/>
    <col min="3" max="3" width="30.85546875" style="1" bestFit="1" customWidth="1"/>
    <col min="4" max="4" width="15.7109375" style="1" bestFit="1" customWidth="1"/>
    <col min="5" max="5" width="31.85546875" style="1" bestFit="1" customWidth="1"/>
    <col min="6" max="6" width="30.7109375" style="1" bestFit="1" customWidth="1"/>
    <col min="7" max="7" width="22.28515625" style="1" bestFit="1" customWidth="1"/>
    <col min="8" max="8" width="17.140625" style="1" customWidth="1"/>
    <col min="9" max="9" width="25" style="1" bestFit="1" customWidth="1"/>
    <col min="10" max="10" width="18" style="9" customWidth="1"/>
    <col min="11" max="11" width="17.5703125" style="1" bestFit="1" customWidth="1"/>
    <col min="12" max="12" width="17.28515625" style="1" bestFit="1" customWidth="1"/>
    <col min="13" max="13" width="26.7109375" style="1" bestFit="1" customWidth="1"/>
    <col min="14" max="14" width="34.5703125" style="1" bestFit="1" customWidth="1"/>
    <col min="15" max="16" width="13.140625" style="2" hidden="1" customWidth="1"/>
    <col min="17" max="17" width="20.42578125" style="2" customWidth="1"/>
    <col min="18" max="18" width="11" style="1" bestFit="1" customWidth="1"/>
    <col min="19" max="19" width="14.42578125" style="1" customWidth="1"/>
    <col min="20" max="20" width="13.140625" style="1" bestFit="1" customWidth="1"/>
    <col min="21" max="21" width="55.42578125" style="1" customWidth="1"/>
    <col min="22" max="22" width="23.85546875" style="1" customWidth="1"/>
    <col min="23" max="23" width="19.42578125" style="1" hidden="1" customWidth="1"/>
    <col min="24" max="24" width="17.5703125" style="1" hidden="1" customWidth="1"/>
    <col min="25" max="25" width="13.140625" style="1" hidden="1" customWidth="1"/>
    <col min="26" max="16384" width="9" style="1"/>
  </cols>
  <sheetData>
    <row r="1" spans="1:25" ht="23.2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6" t="s">
        <v>772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1340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1248</v>
      </c>
      <c r="W1" s="30" t="s">
        <v>1227</v>
      </c>
      <c r="X1" s="30" t="s">
        <v>20</v>
      </c>
      <c r="Y1" s="30" t="s">
        <v>1251</v>
      </c>
    </row>
    <row r="2" spans="1:25" hidden="1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9">
        <v>3652</v>
      </c>
      <c r="K2" s="1" t="s">
        <v>32</v>
      </c>
      <c r="L2" s="1" t="s">
        <v>31</v>
      </c>
      <c r="M2" s="1" t="s">
        <v>33</v>
      </c>
      <c r="N2" s="1" t="s">
        <v>34</v>
      </c>
      <c r="O2" s="2">
        <v>44078</v>
      </c>
      <c r="P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2" s="2">
        <f>IFERROR(IFERROR(IFERROR(VLOOKUP(J2,Obs.Técnicas23[[Número de Série]:[Mês]],5,0),VLOOKUP(J2,Obs.Técnicas22[[Número de Série]:[Mês]],5,0)),(VLOOKUP(J2,Obs.Técnicas21[[Número de Série]:[Mês]],5,0))),P2)</f>
        <v>44830</v>
      </c>
      <c r="R2" s="1" t="str">
        <f t="shared" ref="R2:R65" ca="1" si="0">IF(Q2&lt;&gt;"",IF(Q2+365&gt;TODAY(),"Calibrado","Vencido"),"")</f>
        <v>Calibrado</v>
      </c>
      <c r="S2" s="1">
        <f>IFERROR(IFERROR(IFERROR(VLOOKUP(J2,Obs.Técnicas23[[Número de Série]:[Mês]],2,0),VLOOKUP(J2,Obs.Técnicas22[[Número de Série]:[Mês]],2,0)),(VLOOKUP(J2,Obs.Técnicas21[[Número de Série]:[Mês]],2,0))),"")</f>
        <v>18228</v>
      </c>
      <c r="T2" s="1" t="str">
        <f>IFERROR(IFERROR(IFERROR(VLOOKUP(J2,Obs.Técnicas23[[Número de Série]:[Mês]],3,0),VLOOKUP(J2,Obs.Técnicas22[[Número de Série]:[Mês]],3,0)),(VLOOKUP(J2,Obs.Técnicas21[[Número de Série]:[Mês]],3,0))),"Hexis")</f>
        <v>ER ANALITICA</v>
      </c>
      <c r="U2" s="1">
        <f>IFERROR(IFERROR(IFERROR(VLOOKUP(J2,Obs.Técnicas23[[Número de Série]:[Mês]],4,0),VLOOKUP(J2,Obs.Técnicas22[[Número de Série]:[Mês]],4,0)),(VLOOKUP(J2,Obs.Técnicas21[[Número de Série]:[Mês]],4,0))),"")</f>
        <v>0</v>
      </c>
      <c r="V2" s="1" t="s">
        <v>1209</v>
      </c>
      <c r="W2" s="1">
        <f t="shared" ref="W2:W65" si="1">IF(Q2&lt;&gt;"",MONTH(Q2),"")</f>
        <v>9</v>
      </c>
      <c r="Y2" s="1" t="e">
        <f>VLOOKUP(Controle[[#This Row],[Serial Number]],'Adicionados '!$B:$L,11,FALSE)</f>
        <v>#N/A</v>
      </c>
    </row>
    <row r="3" spans="1:25" hidden="1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250</v>
      </c>
      <c r="J3" s="9" t="s">
        <v>1382</v>
      </c>
      <c r="K3" s="1" t="s">
        <v>36</v>
      </c>
      <c r="L3" s="1" t="s">
        <v>37</v>
      </c>
      <c r="M3" s="1" t="s">
        <v>33</v>
      </c>
      <c r="N3" s="1" t="s">
        <v>34</v>
      </c>
      <c r="O3" s="2">
        <v>44079</v>
      </c>
      <c r="P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3" s="2">
        <f>IFERROR(IFERROR(IFERROR(VLOOKUP(J3,Obs.Técnicas23[[Número de Série]:[Mês]],5,0),VLOOKUP(J3,Obs.Técnicas22[[Número de Série]:[Mês]],5,0)),(VLOOKUP(J3,Obs.Técnicas21[[Número de Série]:[Mês]],5,0))),P3)</f>
        <v>44830</v>
      </c>
      <c r="R3" s="1" t="str">
        <f t="shared" ca="1" si="0"/>
        <v>Calibrado</v>
      </c>
      <c r="S3" s="1">
        <f>IFERROR(IFERROR(IFERROR(VLOOKUP(J3,Obs.Técnicas23[[Número de Série]:[Mês]],2,0),VLOOKUP(J3,Obs.Técnicas22[[Número de Série]:[Mês]],2,0)),(VLOOKUP(J3,Obs.Técnicas21[[Número de Série]:[Mês]],2,0))),"")</f>
        <v>18229</v>
      </c>
      <c r="T3" s="1" t="str">
        <f>IFERROR(IFERROR(IFERROR(VLOOKUP(J3,Obs.Técnicas23[[Número de Série]:[Mês]],3,0),VLOOKUP(J3,Obs.Técnicas22[[Número de Série]:[Mês]],3,0)),(VLOOKUP(J3,Obs.Técnicas21[[Número de Série]:[Mês]],3,0))),"Hexis")</f>
        <v>ER ANALITICA</v>
      </c>
      <c r="U3" s="1" t="str">
        <f>IFERROR(IFERROR(IFERROR(VLOOKUP(J3,Obs.Técnicas23[[Número de Série]:[Mês]],4,0),VLOOKUP(J3,Obs.Técnicas22[[Número de Série]:[Mês]],4,0)),(VLOOKUP(J3,Obs.Técnicas21[[Número de Série]:[Mês]],4,0))),"")</f>
        <v>Membrana do teclado deteriorada, recomendamos substituição.</v>
      </c>
      <c r="V3" s="1" t="s">
        <v>1209</v>
      </c>
      <c r="W3" s="1">
        <f t="shared" si="1"/>
        <v>9</v>
      </c>
      <c r="Y3" s="1" t="e">
        <f>VLOOKUP(Controle[[#This Row],[Serial Number]],'Adicionados '!$B:$L,11,FALSE)</f>
        <v>#N/A</v>
      </c>
    </row>
    <row r="4" spans="1:25" hidden="1" x14ac:dyDescent="0.25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38</v>
      </c>
      <c r="J4" s="9">
        <v>4210981</v>
      </c>
      <c r="K4" s="1" t="s">
        <v>39</v>
      </c>
      <c r="L4" s="1" t="s">
        <v>40</v>
      </c>
      <c r="M4" s="1" t="s">
        <v>33</v>
      </c>
      <c r="N4" s="1" t="s">
        <v>34</v>
      </c>
      <c r="O4" s="2">
        <v>44080</v>
      </c>
      <c r="P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4" s="2">
        <f>IFERROR(IFERROR(IFERROR(VLOOKUP(J4,Obs.Técnicas23[[Número de Série]:[Mês]],5,0),VLOOKUP(J4,Obs.Técnicas22[[Número de Série]:[Mês]],5,0)),(VLOOKUP(J4,Obs.Técnicas21[[Número de Série]:[Mês]],5,0))),P4)</f>
        <v>44830</v>
      </c>
      <c r="R4" s="1" t="str">
        <f t="shared" ca="1" si="0"/>
        <v>Calibrado</v>
      </c>
      <c r="S4" s="1">
        <f>IFERROR(IFERROR(IFERROR(VLOOKUP(J4,Obs.Técnicas23[[Número de Série]:[Mês]],2,0),VLOOKUP(J4,Obs.Técnicas22[[Número de Série]:[Mês]],2,0)),(VLOOKUP(J4,Obs.Técnicas21[[Número de Série]:[Mês]],2,0))),"")</f>
        <v>18230</v>
      </c>
      <c r="T4" s="1" t="str">
        <f>IFERROR(IFERROR(IFERROR(VLOOKUP(J4,Obs.Técnicas23[[Número de Série]:[Mês]],3,0),VLOOKUP(J4,Obs.Técnicas22[[Número de Série]:[Mês]],3,0)),(VLOOKUP(J4,Obs.Técnicas21[[Número de Série]:[Mês]],3,0))),"Hexis")</f>
        <v>ER ANALITICA</v>
      </c>
      <c r="U4" s="1">
        <f>IFERROR(IFERROR(IFERROR(VLOOKUP(J4,Obs.Técnicas23[[Número de Série]:[Mês]],4,0),VLOOKUP(J4,Obs.Técnicas22[[Número de Série]:[Mês]],4,0)),(VLOOKUP(J4,Obs.Técnicas21[[Número de Série]:[Mês]],4,0))),"")</f>
        <v>0</v>
      </c>
      <c r="V4" s="1" t="s">
        <v>1209</v>
      </c>
      <c r="W4" s="1">
        <f t="shared" si="1"/>
        <v>9</v>
      </c>
      <c r="X4" s="1">
        <v>5</v>
      </c>
      <c r="Y4" s="1" t="e">
        <f>VLOOKUP(Controle[[#This Row],[Serial Number]],'Adicionados '!$B:$L,11,FALSE)</f>
        <v>#N/A</v>
      </c>
    </row>
    <row r="5" spans="1:25" hidden="1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41</v>
      </c>
      <c r="J5" s="9">
        <v>49433</v>
      </c>
      <c r="K5" s="1" t="s">
        <v>42</v>
      </c>
      <c r="L5" s="1" t="s">
        <v>1506</v>
      </c>
      <c r="M5" s="1" t="s">
        <v>33</v>
      </c>
      <c r="N5" s="1" t="s">
        <v>34</v>
      </c>
      <c r="O5" s="2">
        <v>44081</v>
      </c>
      <c r="P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5" s="2">
        <f>IFERROR(IFERROR(IFERROR(VLOOKUP(J5,Obs.Técnicas23[[Número de Série]:[Mês]],5,0),VLOOKUP(J5,Obs.Técnicas22[[Número de Série]:[Mês]],5,0)),(VLOOKUP(J5,Obs.Técnicas21[[Número de Série]:[Mês]],5,0))),P5)</f>
        <v>44830</v>
      </c>
      <c r="R5" s="1" t="str">
        <f t="shared" ca="1" si="0"/>
        <v>Calibrado</v>
      </c>
      <c r="S5" s="1">
        <f>IFERROR(IFERROR(IFERROR(VLOOKUP(J5,Obs.Técnicas23[[Número de Série]:[Mês]],2,0),VLOOKUP(J5,Obs.Técnicas22[[Número de Série]:[Mês]],2,0)),(VLOOKUP(J5,Obs.Técnicas21[[Número de Série]:[Mês]],2,0))),"")</f>
        <v>18231</v>
      </c>
      <c r="T5" s="1" t="str">
        <f>IFERROR(IFERROR(IFERROR(VLOOKUP(J5,Obs.Técnicas23[[Número de Série]:[Mês]],3,0),VLOOKUP(J5,Obs.Técnicas22[[Número de Série]:[Mês]],3,0)),(VLOOKUP(J5,Obs.Técnicas21[[Número de Série]:[Mês]],3,0))),"Hexis")</f>
        <v>ER ANALITICA</v>
      </c>
      <c r="U5" s="1">
        <f>IFERROR(IFERROR(IFERROR(VLOOKUP(J5,Obs.Técnicas23[[Número de Série]:[Mês]],4,0),VLOOKUP(J5,Obs.Técnicas22[[Número de Série]:[Mês]],4,0)),(VLOOKUP(J5,Obs.Técnicas21[[Número de Série]:[Mês]],4,0))),"")</f>
        <v>0</v>
      </c>
      <c r="V5" s="1" t="s">
        <v>1209</v>
      </c>
      <c r="W5" s="1">
        <f t="shared" si="1"/>
        <v>9</v>
      </c>
      <c r="Y5" s="1" t="e">
        <f>VLOOKUP(Controle[[#This Row],[Serial Number]],'Adicionados '!$B:$L,11,FALSE)</f>
        <v>#N/A</v>
      </c>
    </row>
    <row r="6" spans="1:25" hidden="1" x14ac:dyDescent="0.25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43</v>
      </c>
      <c r="J6" s="9" t="s">
        <v>44</v>
      </c>
      <c r="K6" s="1" t="s">
        <v>36</v>
      </c>
      <c r="L6" s="1" t="s">
        <v>45</v>
      </c>
      <c r="M6" s="1" t="s">
        <v>33</v>
      </c>
      <c r="N6" s="1" t="s">
        <v>34</v>
      </c>
      <c r="O6" s="2">
        <v>44082</v>
      </c>
      <c r="P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44557</v>
      </c>
      <c r="Q6" s="2">
        <f>IFERROR(IFERROR(IFERROR(VLOOKUP(J6,Obs.Técnicas23[[Número de Série]:[Mês]],5,0),VLOOKUP(J6,Obs.Técnicas22[[Número de Série]:[Mês]],5,0)),(VLOOKUP(J6,Obs.Técnicas21[[Número de Série]:[Mês]],5,0))),P6)</f>
        <v>44830</v>
      </c>
      <c r="R6" s="1" t="str">
        <f t="shared" ca="1" si="0"/>
        <v>Calibrado</v>
      </c>
      <c r="S6" s="1">
        <f>IFERROR(IFERROR(IFERROR(VLOOKUP(J6,Obs.Técnicas23[[Número de Série]:[Mês]],2,0),VLOOKUP(J6,Obs.Técnicas22[[Número de Série]:[Mês]],2,0)),(VLOOKUP(J6,Obs.Técnicas21[[Número de Série]:[Mês]],2,0))),"")</f>
        <v>18232</v>
      </c>
      <c r="T6" s="1" t="str">
        <f>IFERROR(IFERROR(IFERROR(VLOOKUP(J6,Obs.Técnicas23[[Número de Série]:[Mês]],3,0),VLOOKUP(J6,Obs.Técnicas22[[Número de Série]:[Mês]],3,0)),(VLOOKUP(J6,Obs.Técnicas21[[Número de Série]:[Mês]],3,0))),"Hexis")</f>
        <v>ER ANALITICA</v>
      </c>
      <c r="U6" s="1" t="str">
        <f>IFERROR(IFERROR(IFERROR(VLOOKUP(J6,Obs.Técnicas23[[Número de Série]:[Mês]],4,0),VLOOKUP(J6,Obs.Técnicas22[[Número de Série]:[Mês]],4,0)),(VLOOKUP(J6,Obs.Técnicas21[[Número de Série]:[Mês]],4,0))),"")</f>
        <v>Identificamos possível derramamento de amostra no interior do instrumento, o mesmo apresenta avarias no conversor analógico/digital, responsável por leituras &lt;10 NTU, necessário envio à ER Analítica para avaliação. Liberado com restrição</v>
      </c>
      <c r="V6" s="1" t="s">
        <v>1209</v>
      </c>
      <c r="W6" s="1">
        <f t="shared" si="1"/>
        <v>9</v>
      </c>
      <c r="X6" s="1">
        <v>4</v>
      </c>
      <c r="Y6" s="1" t="e">
        <f>VLOOKUP(Controle[[#This Row],[Serial Number]],'Adicionados '!$B:$L,11,FALSE)</f>
        <v>#N/A</v>
      </c>
    </row>
    <row r="7" spans="1:25" hidden="1" x14ac:dyDescent="0.25">
      <c r="A7" s="1" t="s">
        <v>23</v>
      </c>
      <c r="B7" s="1" t="s">
        <v>1420</v>
      </c>
      <c r="C7" s="32" t="s">
        <v>1419</v>
      </c>
      <c r="D7" s="1" t="s">
        <v>1422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41</v>
      </c>
      <c r="J7" s="9">
        <v>17010333</v>
      </c>
      <c r="K7" s="1" t="s">
        <v>137</v>
      </c>
      <c r="L7" s="1" t="s">
        <v>1445</v>
      </c>
      <c r="M7" s="1" t="s">
        <v>53</v>
      </c>
      <c r="N7" s="1" t="s">
        <v>54</v>
      </c>
      <c r="Q7" s="2">
        <f>IFERROR(IFERROR(IFERROR(VLOOKUP(J7,Obs.Técnicas23[[Número de Série]:[Mês]],5,0),VLOOKUP(J7,Obs.Técnicas22[[Número de Série]:[Mês]],5,0)),(VLOOKUP(J7,Obs.Técnicas21[[Número de Série]:[Mês]],5,0))),P7)</f>
        <v>44894</v>
      </c>
      <c r="R7" s="1" t="str">
        <f t="shared" ca="1" si="0"/>
        <v>Calibrado</v>
      </c>
      <c r="S7" s="1">
        <f>IFERROR(IFERROR(IFERROR(VLOOKUP(J7,Obs.Técnicas23[[Número de Série]:[Mês]],2,0),VLOOKUP(J7,Obs.Técnicas22[[Número de Série]:[Mês]],2,0)),(VLOOKUP(J7,Obs.Técnicas21[[Número de Série]:[Mês]],2,0))),"")</f>
        <v>18983</v>
      </c>
      <c r="T7" s="1" t="str">
        <f>IFERROR(IFERROR(IFERROR(VLOOKUP(J7,Obs.Técnicas23[[Número de Série]:[Mês]],3,0),VLOOKUP(J7,Obs.Técnicas22[[Número de Série]:[Mês]],3,0)),(VLOOKUP(J7,Obs.Técnicas21[[Número de Série]:[Mês]],3,0))),"Hexis")</f>
        <v>ER ANALITICA</v>
      </c>
      <c r="U7" s="1">
        <f>IFERROR(IFERROR(IFERROR(VLOOKUP(J7,Obs.Técnicas23[[Número de Série]:[Mês]],4,0),VLOOKUP(J7,Obs.Técnicas22[[Número de Série]:[Mês]],4,0)),(VLOOKUP(J7,Obs.Técnicas21[[Número de Série]:[Mês]],4,0))),"")</f>
        <v>0</v>
      </c>
      <c r="V7" s="1" t="s">
        <v>1209</v>
      </c>
      <c r="W7" s="1">
        <f t="shared" si="1"/>
        <v>11</v>
      </c>
    </row>
    <row r="8" spans="1:25" hidden="1" x14ac:dyDescent="0.25">
      <c r="A8" s="1" t="s">
        <v>23</v>
      </c>
      <c r="B8" s="1" t="s">
        <v>1420</v>
      </c>
      <c r="C8" s="32" t="s">
        <v>1419</v>
      </c>
      <c r="D8" s="1" t="s">
        <v>1422</v>
      </c>
      <c r="E8" s="1" t="s">
        <v>49</v>
      </c>
      <c r="F8" s="1" t="s">
        <v>50</v>
      </c>
      <c r="G8" s="1" t="s">
        <v>51</v>
      </c>
      <c r="H8" s="1" t="s">
        <v>52</v>
      </c>
      <c r="I8" s="1" t="s">
        <v>55</v>
      </c>
      <c r="J8" s="9">
        <v>1264624</v>
      </c>
      <c r="K8" s="1" t="s">
        <v>36</v>
      </c>
      <c r="L8" s="1" t="s">
        <v>56</v>
      </c>
      <c r="M8" s="1" t="s">
        <v>53</v>
      </c>
      <c r="N8" s="1" t="s">
        <v>54</v>
      </c>
      <c r="O8" s="2">
        <v>44084</v>
      </c>
      <c r="P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44455</v>
      </c>
      <c r="Q8" s="2">
        <f>IFERROR(IFERROR(IFERROR(VLOOKUP(J8,Obs.Técnicas23[[Número de Série]:[Mês]],5,0),VLOOKUP(J8,Obs.Técnicas22[[Número de Série]:[Mês]],5,0)),(VLOOKUP(J8,Obs.Técnicas21[[Número de Série]:[Mês]],5,0))),P8)</f>
        <v>44894</v>
      </c>
      <c r="R8" s="1" t="str">
        <f t="shared" ca="1" si="0"/>
        <v>Calibrado</v>
      </c>
      <c r="S8" s="1">
        <f>IFERROR(IFERROR(IFERROR(VLOOKUP(J8,Obs.Técnicas23[[Número de Série]:[Mês]],2,0),VLOOKUP(J8,Obs.Técnicas22[[Número de Série]:[Mês]],2,0)),(VLOOKUP(J8,Obs.Técnicas21[[Número de Série]:[Mês]],2,0))),"")</f>
        <v>18990</v>
      </c>
      <c r="T8" s="1" t="str">
        <f>IFERROR(IFERROR(IFERROR(VLOOKUP(J8,Obs.Técnicas23[[Número de Série]:[Mês]],3,0),VLOOKUP(J8,Obs.Técnicas22[[Número de Série]:[Mês]],3,0)),(VLOOKUP(J8,Obs.Técnicas21[[Número de Série]:[Mês]],3,0))),"Hexis")</f>
        <v>ER ANALITICA</v>
      </c>
      <c r="U8" s="1" t="str">
        <f>IFERROR(IFERROR(IFERROR(VLOOKUP(J8,Obs.Técnicas23[[Número de Série]:[Mês]],4,0),VLOOKUP(J8,Obs.Técnicas22[[Número de Série]:[Mês]],4,0)),(VLOOKUP(J8,Obs.Técnicas21[[Número de Série]:[Mês]],4,0))),"")</f>
        <v>Display apresenta vida útil extremamente avançada, compatimento da cubeta danificado, filtro óptico azul (quadrado) oxidado e bateria de lítio resposável pelo armazenamento de dados sem carga.</v>
      </c>
      <c r="V8" s="1" t="s">
        <v>1209</v>
      </c>
      <c r="W8" s="1">
        <f t="shared" si="1"/>
        <v>11</v>
      </c>
      <c r="X8" s="1">
        <v>8</v>
      </c>
      <c r="Y8" s="1" t="e">
        <f>VLOOKUP(Controle[[#This Row],[Serial Number]],'Adicionados '!$B:$L,11,FALSE)</f>
        <v>#N/A</v>
      </c>
    </row>
    <row r="9" spans="1:25" hidden="1" x14ac:dyDescent="0.25">
      <c r="A9" s="1" t="s">
        <v>23</v>
      </c>
      <c r="B9" s="1" t="s">
        <v>1420</v>
      </c>
      <c r="C9" s="32" t="s">
        <v>1419</v>
      </c>
      <c r="D9" s="1" t="s">
        <v>1423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41</v>
      </c>
      <c r="J9" s="9">
        <v>2996109</v>
      </c>
      <c r="K9" s="1" t="s">
        <v>1188</v>
      </c>
      <c r="L9" s="1" t="s">
        <v>59</v>
      </c>
      <c r="M9" s="1" t="s">
        <v>53</v>
      </c>
      <c r="N9" s="1" t="s">
        <v>54</v>
      </c>
      <c r="P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44455</v>
      </c>
      <c r="Q9" s="2">
        <f>IFERROR(IFERROR(IFERROR(VLOOKUP(J9,Obs.Técnicas23[[Número de Série]:[Mês]],5,0),VLOOKUP(J9,Obs.Técnicas22[[Número de Série]:[Mês]],5,0)),(VLOOKUP(J9,Obs.Técnicas21[[Número de Série]:[Mês]],5,0))),P9)</f>
        <v>44894</v>
      </c>
      <c r="R9" s="1" t="str">
        <f t="shared" ca="1" si="0"/>
        <v>Calibrado</v>
      </c>
      <c r="S9" s="1">
        <f>IFERROR(IFERROR(IFERROR(VLOOKUP(J9,Obs.Técnicas23[[Número de Série]:[Mês]],2,0),VLOOKUP(J9,Obs.Técnicas22[[Número de Série]:[Mês]],2,0)),(VLOOKUP(J9,Obs.Técnicas21[[Número de Série]:[Mês]],2,0))),"")</f>
        <v>18984</v>
      </c>
      <c r="T9" s="1" t="str">
        <f>IFERROR(IFERROR(IFERROR(VLOOKUP(J9,Obs.Técnicas23[[Número de Série]:[Mês]],3,0),VLOOKUP(J9,Obs.Técnicas22[[Número de Série]:[Mês]],3,0)),(VLOOKUP(J9,Obs.Técnicas21[[Número de Série]:[Mês]],3,0))),"Hexis")</f>
        <v>ER ANALITICA</v>
      </c>
      <c r="U9" s="1" t="str">
        <f>IFERROR(IFERROR(IFERROR(VLOOKUP(J9,Obs.Técnicas23[[Número de Série]:[Mês]],4,0),VLOOKUP(J9,Obs.Técnicas22[[Número de Série]:[Mês]],4,0)),(VLOOKUP(J9,Obs.Técnicas21[[Número de Série]:[Mês]],4,0))),"")</f>
        <v>Eletrodo avariado.</v>
      </c>
      <c r="V9" s="1" t="s">
        <v>1209</v>
      </c>
      <c r="W9" s="1">
        <f t="shared" si="1"/>
        <v>11</v>
      </c>
      <c r="X9" s="1">
        <v>8</v>
      </c>
      <c r="Y9" s="1" t="e">
        <f>VLOOKUP(Controle[[#This Row],[Serial Number]],'Adicionados '!$B:$L,11,FALSE)</f>
        <v>#N/A</v>
      </c>
    </row>
    <row r="10" spans="1:25" hidden="1" x14ac:dyDescent="0.25">
      <c r="A10" s="1" t="s">
        <v>23</v>
      </c>
      <c r="B10" s="1" t="s">
        <v>1420</v>
      </c>
      <c r="C10" s="32" t="s">
        <v>1419</v>
      </c>
      <c r="D10" s="1" t="s">
        <v>1422</v>
      </c>
      <c r="E10" s="1" t="s">
        <v>49</v>
      </c>
      <c r="F10" s="1" t="s">
        <v>50</v>
      </c>
      <c r="G10" s="1" t="s">
        <v>51</v>
      </c>
      <c r="H10" s="1" t="s">
        <v>52</v>
      </c>
      <c r="I10" s="1" t="s">
        <v>38</v>
      </c>
      <c r="J10" s="9">
        <v>17011017</v>
      </c>
      <c r="K10" s="1" t="s">
        <v>137</v>
      </c>
      <c r="L10" s="1" t="s">
        <v>1446</v>
      </c>
      <c r="M10" s="1" t="s">
        <v>53</v>
      </c>
      <c r="N10" s="1" t="s">
        <v>54</v>
      </c>
      <c r="Q10" s="2">
        <f>IFERROR(IFERROR(IFERROR(VLOOKUP(J10,Obs.Técnicas23[[Número de Série]:[Mês]],5,0),VLOOKUP(J10,Obs.Técnicas22[[Número de Série]:[Mês]],5,0)),(VLOOKUP(J10,Obs.Técnicas21[[Número de Série]:[Mês]],5,0))),P10)</f>
        <v>44894</v>
      </c>
      <c r="R10" s="1" t="str">
        <f t="shared" ca="1" si="0"/>
        <v>Calibrado</v>
      </c>
      <c r="S10" s="1">
        <f>IFERROR(IFERROR(IFERROR(VLOOKUP(J10,Obs.Técnicas23[[Número de Série]:[Mês]],2,0),VLOOKUP(J10,Obs.Técnicas22[[Número de Série]:[Mês]],2,0)),(VLOOKUP(J10,Obs.Técnicas21[[Número de Série]:[Mês]],2,0))),"")</f>
        <v>18991</v>
      </c>
      <c r="T10" s="1" t="str">
        <f>IFERROR(IFERROR(IFERROR(VLOOKUP(J10,Obs.Técnicas23[[Número de Série]:[Mês]],3,0),VLOOKUP(J10,Obs.Técnicas22[[Número de Série]:[Mês]],3,0)),(VLOOKUP(J10,Obs.Técnicas21[[Número de Série]:[Mês]],3,0))),"Hexis")</f>
        <v>ER ANALITICA</v>
      </c>
      <c r="U10" s="1">
        <f>IFERROR(IFERROR(IFERROR(VLOOKUP(J10,Obs.Técnicas23[[Número de Série]:[Mês]],4,0),VLOOKUP(J10,Obs.Técnicas22[[Número de Série]:[Mês]],4,0)),(VLOOKUP(J10,Obs.Técnicas21[[Número de Série]:[Mês]],4,0))),"")</f>
        <v>0</v>
      </c>
      <c r="V10" s="1" t="s">
        <v>1209</v>
      </c>
      <c r="W10" s="1">
        <f t="shared" si="1"/>
        <v>11</v>
      </c>
      <c r="X10" s="1">
        <v>8</v>
      </c>
      <c r="Y10" s="1" t="str">
        <f>VLOOKUP(Controle[[#This Row],[Serial Number]],'Adicionados '!$B:$L,11,FALSE)</f>
        <v>ADICIONADO</v>
      </c>
    </row>
    <row r="11" spans="1:25" hidden="1" x14ac:dyDescent="0.25">
      <c r="A11" s="1" t="s">
        <v>23</v>
      </c>
      <c r="B11" s="1" t="s">
        <v>1420</v>
      </c>
      <c r="C11" s="32" t="s">
        <v>1419</v>
      </c>
      <c r="D11" s="1" t="s">
        <v>1422</v>
      </c>
      <c r="E11" s="1" t="s">
        <v>49</v>
      </c>
      <c r="F11" s="1" t="s">
        <v>50</v>
      </c>
      <c r="G11" s="1" t="s">
        <v>51</v>
      </c>
      <c r="H11" s="1" t="s">
        <v>52</v>
      </c>
      <c r="I11" s="1" t="s">
        <v>38</v>
      </c>
      <c r="J11" s="9" t="s">
        <v>1448</v>
      </c>
      <c r="K11" s="1" t="s">
        <v>388</v>
      </c>
      <c r="L11" s="1" t="s">
        <v>1447</v>
      </c>
      <c r="M11" s="1" t="s">
        <v>53</v>
      </c>
      <c r="N11" s="1" t="s">
        <v>54</v>
      </c>
      <c r="P1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1" s="2">
        <f>IFERROR(IFERROR(IFERROR(VLOOKUP(J11,Obs.Técnicas23[[Número de Série]:[Mês]],5,0),VLOOKUP(J11,Obs.Técnicas22[[Número de Série]:[Mês]],5,0)),(VLOOKUP(J11,Obs.Técnicas21[[Número de Série]:[Mês]],5,0))),P11)</f>
        <v>44894</v>
      </c>
      <c r="R11" s="1" t="str">
        <f t="shared" ca="1" si="0"/>
        <v>Calibrado</v>
      </c>
      <c r="S11" s="1">
        <f>IFERROR(IFERROR(IFERROR(VLOOKUP(J11,Obs.Técnicas23[[Número de Série]:[Mês]],2,0),VLOOKUP(J11,Obs.Técnicas22[[Número de Série]:[Mês]],2,0)),(VLOOKUP(J11,Obs.Técnicas21[[Número de Série]:[Mês]],2,0))),"")</f>
        <v>18985</v>
      </c>
      <c r="T11" s="1" t="str">
        <f>IFERROR(IFERROR(IFERROR(VLOOKUP(J11,Obs.Técnicas23[[Número de Série]:[Mês]],3,0),VLOOKUP(J11,Obs.Técnicas22[[Número de Série]:[Mês]],3,0)),(VLOOKUP(J11,Obs.Técnicas21[[Número de Série]:[Mês]],3,0))),"Hexis")</f>
        <v>ER ANALITICA</v>
      </c>
      <c r="U11" s="1">
        <f>IFERROR(IFERROR(IFERROR(VLOOKUP(J11,Obs.Técnicas23[[Número de Série]:[Mês]],4,0),VLOOKUP(J11,Obs.Técnicas22[[Número de Série]:[Mês]],4,0)),(VLOOKUP(J11,Obs.Técnicas21[[Número de Série]:[Mês]],4,0))),"")</f>
        <v>0</v>
      </c>
      <c r="V11" s="1" t="s">
        <v>1209</v>
      </c>
      <c r="W11" s="1">
        <f t="shared" si="1"/>
        <v>11</v>
      </c>
      <c r="Y11" s="1" t="str">
        <f>VLOOKUP(Controle[[#This Row],[Serial Number]],'Adicionados '!$B:$L,11,FALSE)</f>
        <v>ADICIONADO</v>
      </c>
    </row>
    <row r="12" spans="1:25" hidden="1" x14ac:dyDescent="0.25">
      <c r="A12" s="1" t="s">
        <v>23</v>
      </c>
      <c r="B12" s="1" t="s">
        <v>1420</v>
      </c>
      <c r="C12" s="32" t="s">
        <v>1419</v>
      </c>
      <c r="D12" s="1" t="s">
        <v>1423</v>
      </c>
      <c r="E12" s="1" t="s">
        <v>49</v>
      </c>
      <c r="F12" s="1" t="s">
        <v>50</v>
      </c>
      <c r="G12" s="1" t="s">
        <v>51</v>
      </c>
      <c r="H12" s="1" t="s">
        <v>52</v>
      </c>
      <c r="I12" s="1" t="s">
        <v>41</v>
      </c>
      <c r="J12" s="9" t="s">
        <v>1449</v>
      </c>
      <c r="K12" s="1" t="s">
        <v>388</v>
      </c>
      <c r="L12" s="1" t="s">
        <v>1450</v>
      </c>
      <c r="M12" s="1" t="s">
        <v>53</v>
      </c>
      <c r="N12" s="1" t="s">
        <v>54</v>
      </c>
      <c r="P1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2" s="2">
        <f>IFERROR(IFERROR(IFERROR(VLOOKUP(J12,Obs.Técnicas23[[Número de Série]:[Mês]],5,0),VLOOKUP(J12,Obs.Técnicas22[[Número de Série]:[Mês]],5,0)),(VLOOKUP(J12,Obs.Técnicas21[[Número de Série]:[Mês]],5,0))),P12)</f>
        <v>44894</v>
      </c>
      <c r="R12" s="1" t="str">
        <f t="shared" ca="1" si="0"/>
        <v>Calibrado</v>
      </c>
      <c r="S12" s="1">
        <f>IFERROR(IFERROR(IFERROR(VLOOKUP(J12,Obs.Técnicas23[[Número de Série]:[Mês]],2,0),VLOOKUP(J12,Obs.Técnicas22[[Número de Série]:[Mês]],2,0)),(VLOOKUP(J12,Obs.Técnicas21[[Número de Série]:[Mês]],2,0))),"")</f>
        <v>18989</v>
      </c>
      <c r="T12" s="1" t="str">
        <f>IFERROR(IFERROR(IFERROR(VLOOKUP(J12,Obs.Técnicas23[[Número de Série]:[Mês]],3,0),VLOOKUP(J12,Obs.Técnicas22[[Número de Série]:[Mês]],3,0)),(VLOOKUP(J12,Obs.Técnicas21[[Número de Série]:[Mês]],3,0))),"Hexis")</f>
        <v>ER ANALITICA</v>
      </c>
      <c r="U12" s="1">
        <f>IFERROR(IFERROR(IFERROR(VLOOKUP(J12,Obs.Técnicas23[[Número de Série]:[Mês]],4,0),VLOOKUP(J12,Obs.Técnicas22[[Número de Série]:[Mês]],4,0)),(VLOOKUP(J12,Obs.Técnicas21[[Número de Série]:[Mês]],4,0))),"")</f>
        <v>0</v>
      </c>
      <c r="V12" s="1" t="s">
        <v>1209</v>
      </c>
      <c r="W12" s="1">
        <f t="shared" si="1"/>
        <v>11</v>
      </c>
      <c r="Y12" s="1" t="str">
        <f>VLOOKUP(Controle[[#This Row],[Serial Number]],'Adicionados '!$B:$L,11,FALSE)</f>
        <v>ADICIONADO</v>
      </c>
    </row>
    <row r="13" spans="1:25" hidden="1" x14ac:dyDescent="0.25">
      <c r="A13" s="1" t="s">
        <v>23</v>
      </c>
      <c r="B13" s="1" t="s">
        <v>78</v>
      </c>
      <c r="C13" s="1" t="s">
        <v>79</v>
      </c>
      <c r="D13" s="1" t="s">
        <v>80</v>
      </c>
      <c r="E13" s="1" t="s">
        <v>65</v>
      </c>
      <c r="F13" s="1" t="s">
        <v>66</v>
      </c>
      <c r="G13" s="1" t="s">
        <v>29</v>
      </c>
      <c r="H13" s="1" t="s">
        <v>67</v>
      </c>
      <c r="I13" s="1" t="s">
        <v>68</v>
      </c>
      <c r="J13" s="9">
        <v>3449346278</v>
      </c>
      <c r="K13" s="1" t="s">
        <v>70</v>
      </c>
      <c r="L13" s="1" t="s">
        <v>81</v>
      </c>
      <c r="M13" s="1" t="s">
        <v>72</v>
      </c>
      <c r="N13" s="1" t="s">
        <v>82</v>
      </c>
      <c r="O13" s="2">
        <v>44069</v>
      </c>
      <c r="P1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3" s="2">
        <f>IFERROR(IFERROR(IFERROR(VLOOKUP(J13,Obs.Técnicas23[[Número de Série]:[Mês]],5,0),VLOOKUP(J13,Obs.Técnicas22[[Número de Série]:[Mês]],5,0)),(VLOOKUP(J13,Obs.Técnicas21[[Número de Série]:[Mês]],5,0))),P13)</f>
        <v>44833</v>
      </c>
      <c r="R13" s="1" t="str">
        <f t="shared" ca="1" si="0"/>
        <v>Calibrado</v>
      </c>
      <c r="S13" s="1">
        <f>IFERROR(IFERROR(IFERROR(VLOOKUP(J13,Obs.Técnicas23[[Número de Série]:[Mês]],2,0),VLOOKUP(J13,Obs.Técnicas22[[Número de Série]:[Mês]],2,0)),(VLOOKUP(J13,Obs.Técnicas21[[Número de Série]:[Mês]],2,0))),"")</f>
        <v>18246</v>
      </c>
      <c r="T13" s="1" t="str">
        <f>IFERROR(IFERROR(IFERROR(VLOOKUP(J13,Obs.Técnicas23[[Número de Série]:[Mês]],3,0),VLOOKUP(J13,Obs.Técnicas22[[Número de Série]:[Mês]],3,0)),(VLOOKUP(J13,Obs.Técnicas21[[Número de Série]:[Mês]],3,0))),"Hexis")</f>
        <v>ER ANALITICA</v>
      </c>
      <c r="U13" s="1">
        <f>IFERROR(IFERROR(IFERROR(VLOOKUP(J13,Obs.Técnicas23[[Número de Série]:[Mês]],4,0),VLOOKUP(J13,Obs.Técnicas22[[Número de Série]:[Mês]],4,0)),(VLOOKUP(J13,Obs.Técnicas21[[Número de Série]:[Mês]],4,0))),"")</f>
        <v>0</v>
      </c>
      <c r="V13" s="1" t="s">
        <v>1209</v>
      </c>
      <c r="W13" s="1">
        <f t="shared" si="1"/>
        <v>9</v>
      </c>
      <c r="X13" s="1">
        <v>6</v>
      </c>
      <c r="Y13" s="1" t="e">
        <f>VLOOKUP(Controle[[#This Row],[Serial Number]],'Adicionados '!$B:$L,11,FALSE)</f>
        <v>#N/A</v>
      </c>
    </row>
    <row r="14" spans="1:25" hidden="1" x14ac:dyDescent="0.25">
      <c r="A14" s="1" t="s">
        <v>23</v>
      </c>
      <c r="B14" s="1" t="s">
        <v>78</v>
      </c>
      <c r="C14" s="1" t="s">
        <v>79</v>
      </c>
      <c r="D14" s="1" t="s">
        <v>80</v>
      </c>
      <c r="E14" s="1" t="s">
        <v>65</v>
      </c>
      <c r="F14" s="1" t="s">
        <v>66</v>
      </c>
      <c r="G14" s="1" t="s">
        <v>29</v>
      </c>
      <c r="H14" s="1" t="s">
        <v>67</v>
      </c>
      <c r="I14" s="1" t="s">
        <v>38</v>
      </c>
      <c r="J14" s="9">
        <v>4223997</v>
      </c>
      <c r="K14" s="1" t="s">
        <v>39</v>
      </c>
      <c r="L14" s="1" t="s">
        <v>40</v>
      </c>
      <c r="M14" s="1" t="s">
        <v>72</v>
      </c>
      <c r="N14" s="1" t="s">
        <v>82</v>
      </c>
      <c r="O14" s="2">
        <v>44069</v>
      </c>
      <c r="P1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4" s="2">
        <f>IFERROR(IFERROR(IFERROR(VLOOKUP(J14,Obs.Técnicas23[[Número de Série]:[Mês]],5,0),VLOOKUP(J14,Obs.Técnicas22[[Número de Série]:[Mês]],5,0)),(VLOOKUP(J14,Obs.Técnicas21[[Número de Série]:[Mês]],5,0))),P14)</f>
        <v>44833</v>
      </c>
      <c r="R14" s="1" t="str">
        <f t="shared" ca="1" si="0"/>
        <v>Calibrado</v>
      </c>
      <c r="S14" s="1">
        <f>IFERROR(IFERROR(IFERROR(VLOOKUP(J14,Obs.Técnicas23[[Número de Série]:[Mês]],2,0),VLOOKUP(J14,Obs.Técnicas22[[Número de Série]:[Mês]],2,0)),(VLOOKUP(J14,Obs.Técnicas21[[Número de Série]:[Mês]],2,0))),"")</f>
        <v>18247</v>
      </c>
      <c r="T14" s="1" t="str">
        <f>IFERROR(IFERROR(IFERROR(VLOOKUP(J14,Obs.Técnicas23[[Número de Série]:[Mês]],3,0),VLOOKUP(J14,Obs.Técnicas22[[Número de Série]:[Mês]],3,0)),(VLOOKUP(J14,Obs.Técnicas21[[Número de Série]:[Mês]],3,0))),"Hexis")</f>
        <v>ER ANALITICA</v>
      </c>
      <c r="U14" s="1" t="str">
        <f>IFERROR(IFERROR(IFERROR(VLOOKUP(J14,Obs.Técnicas23[[Número de Série]:[Mês]],4,0),VLOOKUP(J14,Obs.Técnicas22[[Número de Série]:[Mês]],4,0)),(VLOOKUP(J14,Obs.Técnicas21[[Número de Série]:[Mês]],4,0))),"")</f>
        <v>Display do instrumento apresenta falhas devido vida útil avançada.</v>
      </c>
      <c r="V14" s="1" t="s">
        <v>1209</v>
      </c>
      <c r="W14" s="1">
        <f t="shared" si="1"/>
        <v>9</v>
      </c>
      <c r="X14" s="1">
        <v>6</v>
      </c>
      <c r="Y14" s="1" t="e">
        <f>VLOOKUP(Controle[[#This Row],[Serial Number]],'Adicionados '!$B:$L,11,FALSE)</f>
        <v>#N/A</v>
      </c>
    </row>
    <row r="15" spans="1:25" hidden="1" x14ac:dyDescent="0.25">
      <c r="A15" s="1" t="s">
        <v>23</v>
      </c>
      <c r="B15" s="1" t="s">
        <v>78</v>
      </c>
      <c r="C15" s="1" t="s">
        <v>79</v>
      </c>
      <c r="D15" s="1" t="s">
        <v>80</v>
      </c>
      <c r="E15" s="1" t="s">
        <v>65</v>
      </c>
      <c r="F15" s="1" t="s">
        <v>66</v>
      </c>
      <c r="G15" s="1" t="s">
        <v>29</v>
      </c>
      <c r="H15" s="1" t="s">
        <v>67</v>
      </c>
      <c r="I15" s="1" t="s">
        <v>38</v>
      </c>
      <c r="J15" s="9" t="s">
        <v>84</v>
      </c>
      <c r="K15" s="1" t="s">
        <v>719</v>
      </c>
      <c r="L15" s="1" t="s">
        <v>86</v>
      </c>
      <c r="M15" s="1" t="s">
        <v>72</v>
      </c>
      <c r="N15" s="1" t="s">
        <v>82</v>
      </c>
      <c r="O15" s="2">
        <v>44069</v>
      </c>
      <c r="P1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5" s="2">
        <f>IFERROR(IFERROR(IFERROR(VLOOKUP(J15,Obs.Técnicas23[[Número de Série]:[Mês]],5,0),VLOOKUP(J15,Obs.Técnicas22[[Número de Série]:[Mês]],5,0)),(VLOOKUP(J15,Obs.Técnicas21[[Número de Série]:[Mês]],5,0))),P15)</f>
        <v>44833</v>
      </c>
      <c r="R15" s="1" t="str">
        <f t="shared" ca="1" si="0"/>
        <v>Calibrado</v>
      </c>
      <c r="S15" s="1">
        <f>IFERROR(IFERROR(IFERROR(VLOOKUP(J15,Obs.Técnicas23[[Número de Série]:[Mês]],2,0),VLOOKUP(J15,Obs.Técnicas22[[Número de Série]:[Mês]],2,0)),(VLOOKUP(J15,Obs.Técnicas21[[Número de Série]:[Mês]],2,0))),"")</f>
        <v>18248</v>
      </c>
      <c r="T15" s="1" t="str">
        <f>IFERROR(IFERROR(IFERROR(VLOOKUP(J15,Obs.Técnicas23[[Número de Série]:[Mês]],3,0),VLOOKUP(J15,Obs.Técnicas22[[Número de Série]:[Mês]],3,0)),(VLOOKUP(J15,Obs.Técnicas21[[Número de Série]:[Mês]],3,0))),"Hexis")</f>
        <v>ER ANALITICA</v>
      </c>
      <c r="U15" s="1">
        <f>IFERROR(IFERROR(IFERROR(VLOOKUP(J15,Obs.Técnicas23[[Número de Série]:[Mês]],4,0),VLOOKUP(J15,Obs.Técnicas22[[Número de Série]:[Mês]],4,0)),(VLOOKUP(J15,Obs.Técnicas21[[Número de Série]:[Mês]],4,0))),"")</f>
        <v>0</v>
      </c>
      <c r="V15" s="1" t="s">
        <v>1209</v>
      </c>
      <c r="W15" s="1">
        <f t="shared" si="1"/>
        <v>9</v>
      </c>
      <c r="X15" s="1">
        <v>6</v>
      </c>
      <c r="Y15" s="1" t="e">
        <f>VLOOKUP(Controle[[#This Row],[Serial Number]],'Adicionados '!$B:$L,11,FALSE)</f>
        <v>#N/A</v>
      </c>
    </row>
    <row r="16" spans="1:25" hidden="1" x14ac:dyDescent="0.25">
      <c r="A16" s="1" t="s">
        <v>23</v>
      </c>
      <c r="B16" s="1" t="s">
        <v>78</v>
      </c>
      <c r="C16" s="1" t="s">
        <v>79</v>
      </c>
      <c r="D16" s="1" t="s">
        <v>80</v>
      </c>
      <c r="E16" s="1" t="s">
        <v>65</v>
      </c>
      <c r="F16" s="1" t="s">
        <v>66</v>
      </c>
      <c r="G16" s="1" t="s">
        <v>29</v>
      </c>
      <c r="H16" s="1" t="s">
        <v>67</v>
      </c>
      <c r="I16" s="1" t="s">
        <v>41</v>
      </c>
      <c r="J16" s="9">
        <v>51302520</v>
      </c>
      <c r="K16" s="1" t="s">
        <v>70</v>
      </c>
      <c r="L16" s="1" t="s">
        <v>89</v>
      </c>
      <c r="M16" s="1" t="s">
        <v>72</v>
      </c>
      <c r="N16" s="1" t="s">
        <v>82</v>
      </c>
      <c r="O16" s="2">
        <v>44069</v>
      </c>
      <c r="P1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6" s="2">
        <f>IFERROR(IFERROR(IFERROR(VLOOKUP(J16,Obs.Técnicas23[[Número de Série]:[Mês]],5,0),VLOOKUP(J16,Obs.Técnicas22[[Número de Série]:[Mês]],5,0)),(VLOOKUP(J16,Obs.Técnicas21[[Número de Série]:[Mês]],5,0))),P16)</f>
        <v>44833</v>
      </c>
      <c r="R16" s="1" t="str">
        <f t="shared" ca="1" si="0"/>
        <v>Calibrado</v>
      </c>
      <c r="S16" s="1">
        <f>IFERROR(IFERROR(IFERROR(VLOOKUP(J16,Obs.Técnicas23[[Número de Série]:[Mês]],2,0),VLOOKUP(J16,Obs.Técnicas22[[Número de Série]:[Mês]],2,0)),(VLOOKUP(J16,Obs.Técnicas21[[Número de Série]:[Mês]],2,0))),"")</f>
        <v>18249</v>
      </c>
      <c r="T16" s="1" t="str">
        <f>IFERROR(IFERROR(IFERROR(VLOOKUP(J16,Obs.Técnicas23[[Número de Série]:[Mês]],3,0),VLOOKUP(J16,Obs.Técnicas22[[Número de Série]:[Mês]],3,0)),(VLOOKUP(J16,Obs.Técnicas21[[Número de Série]:[Mês]],3,0))),"Hexis")</f>
        <v>ER ANALITICA</v>
      </c>
      <c r="U16" s="1" t="str">
        <f>IFERROR(IFERROR(IFERROR(VLOOKUP(J16,Obs.Técnicas23[[Número de Série]:[Mês]],4,0),VLOOKUP(J16,Obs.Técnicas22[[Número de Série]:[Mês]],4,0)),(VLOOKUP(J16,Obs.Técnicas21[[Número de Série]:[Mês]],4,0))),"")</f>
        <v>Contatos de pilhas do instrumento estão oxidados.</v>
      </c>
      <c r="V16" s="1" t="s">
        <v>1209</v>
      </c>
      <c r="W16" s="1">
        <f t="shared" si="1"/>
        <v>9</v>
      </c>
      <c r="X16" s="1">
        <v>6</v>
      </c>
      <c r="Y16" s="1" t="str">
        <f>VLOOKUP(Controle[[#This Row],[Serial Number]],'Adicionados '!$B:$L,11,FALSE)</f>
        <v>ADICIONADO</v>
      </c>
    </row>
    <row r="17" spans="1:25" hidden="1" x14ac:dyDescent="0.25">
      <c r="A17" s="1" t="s">
        <v>23</v>
      </c>
      <c r="B17" s="1" t="s">
        <v>78</v>
      </c>
      <c r="C17" s="1" t="s">
        <v>79</v>
      </c>
      <c r="D17" s="1" t="s">
        <v>80</v>
      </c>
      <c r="E17" s="1" t="s">
        <v>65</v>
      </c>
      <c r="F17" s="1" t="s">
        <v>66</v>
      </c>
      <c r="G17" s="1" t="s">
        <v>29</v>
      </c>
      <c r="H17" s="1" t="s">
        <v>67</v>
      </c>
      <c r="I17" s="1" t="s">
        <v>41</v>
      </c>
      <c r="J17" s="9" t="s">
        <v>90</v>
      </c>
      <c r="K17" s="1" t="s">
        <v>719</v>
      </c>
      <c r="L17" s="1" t="s">
        <v>92</v>
      </c>
      <c r="M17" s="1" t="s">
        <v>72</v>
      </c>
      <c r="N17" s="1" t="s">
        <v>82</v>
      </c>
      <c r="O17" s="2">
        <v>44069</v>
      </c>
      <c r="P1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7" s="2">
        <f>IFERROR(IFERROR(IFERROR(VLOOKUP(J17,Obs.Técnicas23[[Número de Série]:[Mês]],5,0),VLOOKUP(J17,Obs.Técnicas22[[Número de Série]:[Mês]],5,0)),(VLOOKUP(J17,Obs.Técnicas21[[Número de Série]:[Mês]],5,0))),P17)</f>
        <v>44833</v>
      </c>
      <c r="R17" s="1" t="str">
        <f t="shared" ca="1" si="0"/>
        <v>Calibrado</v>
      </c>
      <c r="S17" s="1">
        <f>IFERROR(IFERROR(IFERROR(VLOOKUP(J17,Obs.Técnicas23[[Número de Série]:[Mês]],2,0),VLOOKUP(J17,Obs.Técnicas22[[Número de Série]:[Mês]],2,0)),(VLOOKUP(J17,Obs.Técnicas21[[Número de Série]:[Mês]],2,0))),"")</f>
        <v>18250</v>
      </c>
      <c r="T17" s="1" t="str">
        <f>IFERROR(IFERROR(IFERROR(VLOOKUP(J17,Obs.Técnicas23[[Número de Série]:[Mês]],3,0),VLOOKUP(J17,Obs.Técnicas22[[Número de Série]:[Mês]],3,0)),(VLOOKUP(J17,Obs.Técnicas21[[Número de Série]:[Mês]],3,0))),"Hexis")</f>
        <v>ER ANALITICA</v>
      </c>
      <c r="U17" s="1" t="str">
        <f>IFERROR(IFERROR(IFERROR(VLOOKUP(J17,Obs.Técnicas23[[Número de Série]:[Mês]],4,0),VLOOKUP(J17,Obs.Técnicas22[[Número de Série]:[Mês]],4,0)),(VLOOKUP(J17,Obs.Técnicas21[[Número de Série]:[Mês]],4,0))),"")</f>
        <v>Eletrodo apresenta vida útil avançada (Slope 91%).</v>
      </c>
      <c r="V17" s="1" t="s">
        <v>1209</v>
      </c>
      <c r="W17" s="1">
        <f t="shared" si="1"/>
        <v>9</v>
      </c>
      <c r="X17" s="1">
        <v>6</v>
      </c>
      <c r="Y17" s="1" t="e">
        <f>VLOOKUP(Controle[[#This Row],[Serial Number]],'Adicionados '!$B:$L,11,FALSE)</f>
        <v>#N/A</v>
      </c>
    </row>
    <row r="18" spans="1:25" hidden="1" x14ac:dyDescent="0.25">
      <c r="A18" s="1" t="s">
        <v>23</v>
      </c>
      <c r="B18" s="1" t="s">
        <v>78</v>
      </c>
      <c r="C18" s="1" t="s">
        <v>79</v>
      </c>
      <c r="D18" s="1" t="s">
        <v>80</v>
      </c>
      <c r="E18" s="1" t="s">
        <v>65</v>
      </c>
      <c r="F18" s="1" t="s">
        <v>66</v>
      </c>
      <c r="G18" s="1" t="s">
        <v>29</v>
      </c>
      <c r="H18" s="1" t="s">
        <v>67</v>
      </c>
      <c r="I18" s="1" t="s">
        <v>43</v>
      </c>
      <c r="J18" s="9" t="s">
        <v>1091</v>
      </c>
      <c r="K18" s="1" t="s">
        <v>36</v>
      </c>
      <c r="L18" s="1" t="s">
        <v>45</v>
      </c>
      <c r="M18" s="1" t="s">
        <v>72</v>
      </c>
      <c r="N18" s="1" t="s">
        <v>82</v>
      </c>
      <c r="O18" s="2">
        <v>44459</v>
      </c>
      <c r="P1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8" s="2">
        <f>IFERROR(IFERROR(IFERROR(VLOOKUP(J18,Obs.Técnicas23[[Número de Série]:[Mês]],5,0),VLOOKUP(J18,Obs.Técnicas22[[Número de Série]:[Mês]],5,0)),(VLOOKUP(J18,Obs.Técnicas21[[Número de Série]:[Mês]],5,0))),P18)</f>
        <v>44833</v>
      </c>
      <c r="R18" s="1" t="str">
        <f t="shared" ca="1" si="0"/>
        <v>Calibrado</v>
      </c>
      <c r="S18" s="1">
        <f>IFERROR(IFERROR(IFERROR(VLOOKUP(J18,Obs.Técnicas23[[Número de Série]:[Mês]],2,0),VLOOKUP(J18,Obs.Técnicas22[[Número de Série]:[Mês]],2,0)),(VLOOKUP(J18,Obs.Técnicas21[[Número de Série]:[Mês]],2,0))),"")</f>
        <v>18251</v>
      </c>
      <c r="T18" s="1" t="str">
        <f>IFERROR(IFERROR(IFERROR(VLOOKUP(J18,Obs.Técnicas23[[Número de Série]:[Mês]],3,0),VLOOKUP(J18,Obs.Técnicas22[[Número de Série]:[Mês]],3,0)),(VLOOKUP(J18,Obs.Técnicas21[[Número de Série]:[Mês]],3,0))),"Hexis")</f>
        <v>ER ANALITICA</v>
      </c>
      <c r="U18" s="1" t="str">
        <f>IFERROR(IFERROR(IFERROR(VLOOKUP(J18,Obs.Técnicas23[[Número de Série]:[Mês]],4,0),VLOOKUP(J18,Obs.Técnicas22[[Número de Série]:[Mês]],4,0)),(VLOOKUP(J18,Obs.Técnicas21[[Número de Série]:[Mês]],4,0))),"")</f>
        <v>Carcaça superior avariada em todas teclas.</v>
      </c>
      <c r="V18" s="1" t="s">
        <v>1209</v>
      </c>
      <c r="W18" s="1">
        <f t="shared" si="1"/>
        <v>9</v>
      </c>
      <c r="X18" s="1">
        <v>5</v>
      </c>
      <c r="Y18" s="1" t="e">
        <f>VLOOKUP(Controle[[#This Row],[Serial Number]],'Adicionados '!$B:$L,11,FALSE)</f>
        <v>#N/A</v>
      </c>
    </row>
    <row r="19" spans="1:25" hidden="1" x14ac:dyDescent="0.25">
      <c r="A19" s="1" t="s">
        <v>23</v>
      </c>
      <c r="B19" s="1" t="s">
        <v>78</v>
      </c>
      <c r="C19" s="32" t="s">
        <v>79</v>
      </c>
      <c r="D19" s="1" t="s">
        <v>80</v>
      </c>
      <c r="E19" s="1" t="s">
        <v>65</v>
      </c>
      <c r="F19" s="32" t="s">
        <v>66</v>
      </c>
      <c r="G19" s="1" t="s">
        <v>29</v>
      </c>
      <c r="H19" s="1" t="s">
        <v>67</v>
      </c>
      <c r="I19" s="1" t="s">
        <v>55</v>
      </c>
      <c r="J19" s="9">
        <v>1591465</v>
      </c>
      <c r="K19" s="1" t="s">
        <v>36</v>
      </c>
      <c r="L19" s="1" t="s">
        <v>96</v>
      </c>
      <c r="M19" s="1" t="s">
        <v>72</v>
      </c>
      <c r="N19" s="1" t="s">
        <v>82</v>
      </c>
      <c r="P1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9" s="2">
        <f>IFERROR(IFERROR(IFERROR(VLOOKUP(J19,Obs.Técnicas23[[Número de Série]:[Mês]],5,0),VLOOKUP(J19,Obs.Técnicas22[[Número de Série]:[Mês]],5,0)),(VLOOKUP(J19,Obs.Técnicas21[[Número de Série]:[Mês]],5,0))),P19)</f>
        <v>44459</v>
      </c>
      <c r="R19" s="1" t="str">
        <f t="shared" ca="1" si="0"/>
        <v>Vencido</v>
      </c>
      <c r="S19" s="1">
        <f>IFERROR(IFERROR(IFERROR(VLOOKUP(J19,Obs.Técnicas23[[Número de Série]:[Mês]],2,0),VLOOKUP(J19,Obs.Técnicas22[[Número de Série]:[Mês]],2,0)),(VLOOKUP(J19,Obs.Técnicas21[[Número de Série]:[Mês]],2,0))),"")</f>
        <v>13836</v>
      </c>
      <c r="T19" s="1" t="str">
        <f>IFERROR(IFERROR(IFERROR(VLOOKUP(J19,Obs.Técnicas23[[Número de Série]:[Mês]],3,0),VLOOKUP(J19,Obs.Técnicas22[[Número de Série]:[Mês]],3,0)),(VLOOKUP(J19,Obs.Técnicas21[[Número de Série]:[Mês]],3,0))),"Hexis")</f>
        <v>ER ANALITICA</v>
      </c>
      <c r="U19" s="1" t="str">
        <f>IFERROR(IFERROR(IFERROR(VLOOKUP(J19,Obs.Técnicas23[[Número de Série]:[Mês]],4,0),VLOOKUP(J19,Obs.Técnicas22[[Número de Série]:[Mês]],4,0)),(VLOOKUP(J19,Obs.Técnicas21[[Número de Série]:[Mês]],4,0))),"")</f>
        <v xml:space="preserve"> Equipamento demora para inicializar.</v>
      </c>
      <c r="V19" s="1" t="s">
        <v>1225</v>
      </c>
      <c r="W19" s="1">
        <f t="shared" si="1"/>
        <v>9</v>
      </c>
      <c r="X19" s="1">
        <v>5</v>
      </c>
      <c r="Y19" s="1" t="e">
        <f>VLOOKUP(Controle[[#This Row],[Serial Number]],'Adicionados '!$B:$L,11,FALSE)</f>
        <v>#N/A</v>
      </c>
    </row>
    <row r="20" spans="1:25" hidden="1" x14ac:dyDescent="0.25">
      <c r="A20" s="1" t="s">
        <v>23</v>
      </c>
      <c r="B20" s="1" t="s">
        <v>78</v>
      </c>
      <c r="C20" s="1" t="s">
        <v>79</v>
      </c>
      <c r="D20" s="1" t="s">
        <v>80</v>
      </c>
      <c r="E20" s="1" t="s">
        <v>65</v>
      </c>
      <c r="F20" s="1" t="s">
        <v>66</v>
      </c>
      <c r="G20" s="1" t="s">
        <v>29</v>
      </c>
      <c r="H20" s="1" t="s">
        <v>67</v>
      </c>
      <c r="I20" s="1" t="s">
        <v>41</v>
      </c>
      <c r="J20" s="9">
        <v>2062403</v>
      </c>
      <c r="K20" s="1" t="s">
        <v>87</v>
      </c>
      <c r="L20" s="1" t="s">
        <v>97</v>
      </c>
      <c r="M20" s="1" t="s">
        <v>72</v>
      </c>
      <c r="N20" s="1" t="s">
        <v>82</v>
      </c>
      <c r="P2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0" s="2">
        <f>IFERROR(IFERROR(IFERROR(VLOOKUP(J20,Obs.Técnicas23[[Número de Série]:[Mês]],5,0),VLOOKUP(J20,Obs.Técnicas22[[Número de Série]:[Mês]],5,0)),(VLOOKUP(J20,Obs.Técnicas21[[Número de Série]:[Mês]],5,0))),P20)</f>
        <v>44833</v>
      </c>
      <c r="R20" s="1" t="str">
        <f t="shared" ca="1" si="0"/>
        <v>Calibrado</v>
      </c>
      <c r="S20" s="1">
        <f>IFERROR(IFERROR(IFERROR(VLOOKUP(J20,Obs.Técnicas23[[Número de Série]:[Mês]],2,0),VLOOKUP(J20,Obs.Técnicas22[[Número de Série]:[Mês]],2,0)),(VLOOKUP(J20,Obs.Técnicas21[[Número de Série]:[Mês]],2,0))),"")</f>
        <v>18253</v>
      </c>
      <c r="T20" s="1" t="str">
        <f>IFERROR(IFERROR(IFERROR(VLOOKUP(J20,Obs.Técnicas23[[Número de Série]:[Mês]],3,0),VLOOKUP(J20,Obs.Técnicas22[[Número de Série]:[Mês]],3,0)),(VLOOKUP(J20,Obs.Técnicas21[[Número de Série]:[Mês]],3,0))),"Hexis")</f>
        <v>ER ANALITICA</v>
      </c>
      <c r="U20" s="1">
        <f>IFERROR(IFERROR(IFERROR(VLOOKUP(J20,Obs.Técnicas23[[Número de Série]:[Mês]],4,0),VLOOKUP(J20,Obs.Técnicas22[[Número de Série]:[Mês]],4,0)),(VLOOKUP(J20,Obs.Técnicas21[[Número de Série]:[Mês]],4,0))),"")</f>
        <v>0</v>
      </c>
      <c r="V20" s="1" t="s">
        <v>1209</v>
      </c>
      <c r="W20" s="1">
        <f t="shared" si="1"/>
        <v>9</v>
      </c>
      <c r="X20" s="1">
        <v>5</v>
      </c>
      <c r="Y20" s="1" t="e">
        <f>VLOOKUP(Controle[[#This Row],[Serial Number]],'Adicionados '!$B:$L,11,FALSE)</f>
        <v>#N/A</v>
      </c>
    </row>
    <row r="21" spans="1:25" hidden="1" x14ac:dyDescent="0.25">
      <c r="A21" s="1" t="s">
        <v>23</v>
      </c>
      <c r="B21" s="1" t="s">
        <v>62</v>
      </c>
      <c r="C21" s="1" t="s">
        <v>63</v>
      </c>
      <c r="D21" s="1" t="s">
        <v>64</v>
      </c>
      <c r="E21" s="1" t="s">
        <v>65</v>
      </c>
      <c r="F21" s="1" t="s">
        <v>66</v>
      </c>
      <c r="G21" s="1" t="s">
        <v>29</v>
      </c>
      <c r="H21" s="1" t="s">
        <v>67</v>
      </c>
      <c r="I21" s="1" t="s">
        <v>68</v>
      </c>
      <c r="J21" s="9" t="s">
        <v>69</v>
      </c>
      <c r="K21" s="1" t="s">
        <v>70</v>
      </c>
      <c r="L21" s="1" t="s">
        <v>71</v>
      </c>
      <c r="M21" s="1" t="s">
        <v>72</v>
      </c>
      <c r="N21" s="1" t="s">
        <v>73</v>
      </c>
      <c r="O21" s="2">
        <v>44068</v>
      </c>
      <c r="P2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1" s="2">
        <f>IFERROR(IFERROR(IFERROR(VLOOKUP(J21,Obs.Técnicas23[[Número de Série]:[Mês]],5,0),VLOOKUP(J21,Obs.Técnicas22[[Número de Série]:[Mês]],5,0)),(VLOOKUP(J21,Obs.Técnicas21[[Número de Série]:[Mês]],5,0))),P21)</f>
        <v>44832</v>
      </c>
      <c r="R21" s="1" t="str">
        <f t="shared" ca="1" si="0"/>
        <v>Calibrado</v>
      </c>
      <c r="S21" s="1">
        <f>IFERROR(IFERROR(IFERROR(VLOOKUP(J21,Obs.Técnicas23[[Número de Série]:[Mês]],2,0),VLOOKUP(J21,Obs.Técnicas22[[Número de Série]:[Mês]],2,0)),(VLOOKUP(J21,Obs.Técnicas21[[Número de Série]:[Mês]],2,0))),"")</f>
        <v>18234</v>
      </c>
      <c r="T21" s="1" t="str">
        <f>IFERROR(IFERROR(IFERROR(VLOOKUP(J21,Obs.Técnicas23[[Número de Série]:[Mês]],3,0),VLOOKUP(J21,Obs.Técnicas22[[Número de Série]:[Mês]],3,0)),(VLOOKUP(J21,Obs.Técnicas21[[Número de Série]:[Mês]],3,0))),"Hexis")</f>
        <v>ER ANALITICA</v>
      </c>
      <c r="U21" s="1">
        <f>IFERROR(IFERROR(IFERROR(VLOOKUP(J21,Obs.Técnicas23[[Número de Série]:[Mês]],4,0),VLOOKUP(J21,Obs.Técnicas22[[Número de Série]:[Mês]],4,0)),(VLOOKUP(J21,Obs.Técnicas21[[Número de Série]:[Mês]],4,0))),"")</f>
        <v>0</v>
      </c>
      <c r="V21" s="1" t="s">
        <v>1209</v>
      </c>
      <c r="W21" s="1">
        <f t="shared" si="1"/>
        <v>9</v>
      </c>
      <c r="X21" s="1">
        <v>5</v>
      </c>
      <c r="Y21" s="1" t="e">
        <f>VLOOKUP(Controle[[#This Row],[Serial Number]],'Adicionados '!$B:$L,11,FALSE)</f>
        <v>#N/A</v>
      </c>
    </row>
    <row r="22" spans="1:25" hidden="1" x14ac:dyDescent="0.25">
      <c r="A22" s="1" t="s">
        <v>23</v>
      </c>
      <c r="B22" s="1" t="s">
        <v>62</v>
      </c>
      <c r="C22" s="1" t="s">
        <v>63</v>
      </c>
      <c r="D22" s="1" t="s">
        <v>64</v>
      </c>
      <c r="E22" s="1" t="s">
        <v>65</v>
      </c>
      <c r="F22" s="1" t="s">
        <v>66</v>
      </c>
      <c r="G22" s="1" t="s">
        <v>29</v>
      </c>
      <c r="H22" s="1" t="s">
        <v>67</v>
      </c>
      <c r="I22" s="1" t="s">
        <v>41</v>
      </c>
      <c r="J22" s="9">
        <v>49483</v>
      </c>
      <c r="K22" s="1" t="s">
        <v>42</v>
      </c>
      <c r="L22" s="1" t="s">
        <v>1506</v>
      </c>
      <c r="M22" s="1" t="s">
        <v>72</v>
      </c>
      <c r="N22" s="1" t="s">
        <v>73</v>
      </c>
      <c r="O22" s="2">
        <v>44068</v>
      </c>
      <c r="P2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2" s="2">
        <f>IFERROR(IFERROR(IFERROR(VLOOKUP(J22,Obs.Técnicas23[[Número de Série]:[Mês]],5,0),VLOOKUP(J22,Obs.Técnicas22[[Número de Série]:[Mês]],5,0)),(VLOOKUP(J22,Obs.Técnicas21[[Número de Série]:[Mês]],5,0))),P22)</f>
        <v>44832</v>
      </c>
      <c r="R22" s="1" t="str">
        <f t="shared" ca="1" si="0"/>
        <v>Calibrado</v>
      </c>
      <c r="S22" s="1">
        <f>IFERROR(IFERROR(IFERROR(VLOOKUP(J22,Obs.Técnicas23[[Número de Série]:[Mês]],2,0),VLOOKUP(J22,Obs.Técnicas22[[Número de Série]:[Mês]],2,0)),(VLOOKUP(J22,Obs.Técnicas21[[Número de Série]:[Mês]],2,0))),"")</f>
        <v>18235</v>
      </c>
      <c r="T22" s="1" t="str">
        <f>IFERROR(IFERROR(IFERROR(VLOOKUP(J22,Obs.Técnicas23[[Número de Série]:[Mês]],3,0),VLOOKUP(J22,Obs.Técnicas22[[Número de Série]:[Mês]],3,0)),(VLOOKUP(J22,Obs.Técnicas21[[Número de Série]:[Mês]],3,0))),"Hexis")</f>
        <v>ER ANALITICA</v>
      </c>
      <c r="U22" s="1">
        <f>IFERROR(IFERROR(IFERROR(VLOOKUP(J22,Obs.Técnicas23[[Número de Série]:[Mês]],4,0),VLOOKUP(J22,Obs.Técnicas22[[Número de Série]:[Mês]],4,0)),(VLOOKUP(J22,Obs.Técnicas21[[Número de Série]:[Mês]],4,0))),"")</f>
        <v>0</v>
      </c>
      <c r="V22" s="1" t="s">
        <v>1209</v>
      </c>
      <c r="W22" s="1">
        <f t="shared" si="1"/>
        <v>9</v>
      </c>
      <c r="X22" s="1">
        <v>5</v>
      </c>
      <c r="Y22" s="1" t="e">
        <f>VLOOKUP(Controle[[#This Row],[Serial Number]],'Adicionados '!$B:$L,11,FALSE)</f>
        <v>#N/A</v>
      </c>
    </row>
    <row r="23" spans="1:25" hidden="1" x14ac:dyDescent="0.25">
      <c r="A23" s="1" t="s">
        <v>23</v>
      </c>
      <c r="B23" s="1" t="s">
        <v>62</v>
      </c>
      <c r="C23" s="1" t="s">
        <v>63</v>
      </c>
      <c r="D23" s="1" t="s">
        <v>64</v>
      </c>
      <c r="E23" s="1" t="s">
        <v>65</v>
      </c>
      <c r="F23" s="1" t="s">
        <v>66</v>
      </c>
      <c r="G23" s="1" t="s">
        <v>29</v>
      </c>
      <c r="H23" s="1" t="s">
        <v>67</v>
      </c>
      <c r="I23" s="1" t="s">
        <v>31</v>
      </c>
      <c r="J23" s="9" t="s">
        <v>75</v>
      </c>
      <c r="K23" s="1" t="s">
        <v>36</v>
      </c>
      <c r="L23" s="1" t="s">
        <v>76</v>
      </c>
      <c r="M23" s="1" t="s">
        <v>72</v>
      </c>
      <c r="N23" s="1" t="s">
        <v>73</v>
      </c>
      <c r="O23" s="2">
        <v>44068</v>
      </c>
      <c r="P2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3" s="2">
        <f>IFERROR(IFERROR(IFERROR(VLOOKUP(J23,Obs.Técnicas23[[Número de Série]:[Mês]],5,0),VLOOKUP(J23,Obs.Técnicas22[[Número de Série]:[Mês]],5,0)),(VLOOKUP(J23,Obs.Técnicas21[[Número de Série]:[Mês]],5,0))),P23)</f>
        <v>44832</v>
      </c>
      <c r="R23" s="1" t="str">
        <f t="shared" ca="1" si="0"/>
        <v>Calibrado</v>
      </c>
      <c r="S23" s="1">
        <f>IFERROR(IFERROR(IFERROR(VLOOKUP(J23,Obs.Técnicas23[[Número de Série]:[Mês]],2,0),VLOOKUP(J23,Obs.Técnicas22[[Número de Série]:[Mês]],2,0)),(VLOOKUP(J23,Obs.Técnicas21[[Número de Série]:[Mês]],2,0))),"")</f>
        <v>18236</v>
      </c>
      <c r="T23" s="1" t="str">
        <f>IFERROR(IFERROR(IFERROR(VLOOKUP(J23,Obs.Técnicas23[[Número de Série]:[Mês]],3,0),VLOOKUP(J23,Obs.Técnicas22[[Número de Série]:[Mês]],3,0)),(VLOOKUP(J23,Obs.Técnicas21[[Número de Série]:[Mês]],3,0))),"Hexis")</f>
        <v>ER ANALITICA</v>
      </c>
      <c r="U23" s="1" t="str">
        <f>IFERROR(IFERROR(IFERROR(VLOOKUP(J23,Obs.Técnicas23[[Número de Série]:[Mês]],4,0),VLOOKUP(J23,Obs.Técnicas22[[Número de Série]:[Mês]],4,0)),(VLOOKUP(J23,Obs.Técnicas21[[Número de Série]:[Mês]],4,0))),"")</f>
        <v>Manta térmica central do instrumento encontra-se avariada.</v>
      </c>
      <c r="V23" s="1" t="s">
        <v>1209</v>
      </c>
      <c r="W23" s="1">
        <f t="shared" si="1"/>
        <v>9</v>
      </c>
      <c r="X23" s="1">
        <v>5</v>
      </c>
      <c r="Y23" s="1" t="e">
        <f>VLOOKUP(Controle[[#This Row],[Serial Number]],'Adicionados '!$B:$L,11,FALSE)</f>
        <v>#N/A</v>
      </c>
    </row>
    <row r="24" spans="1:25" hidden="1" x14ac:dyDescent="0.25">
      <c r="A24" s="1" t="s">
        <v>23</v>
      </c>
      <c r="B24" s="1" t="s">
        <v>62</v>
      </c>
      <c r="C24" s="1" t="s">
        <v>63</v>
      </c>
      <c r="D24" s="1" t="s">
        <v>64</v>
      </c>
      <c r="E24" s="1" t="s">
        <v>65</v>
      </c>
      <c r="F24" s="1" t="s">
        <v>66</v>
      </c>
      <c r="G24" s="1" t="s">
        <v>29</v>
      </c>
      <c r="H24" s="1" t="s">
        <v>67</v>
      </c>
      <c r="I24" s="1" t="s">
        <v>43</v>
      </c>
      <c r="J24" s="9" t="s">
        <v>77</v>
      </c>
      <c r="K24" s="1" t="s">
        <v>36</v>
      </c>
      <c r="L24" s="1" t="s">
        <v>45</v>
      </c>
      <c r="M24" s="1" t="s">
        <v>72</v>
      </c>
      <c r="N24" s="1" t="s">
        <v>73</v>
      </c>
      <c r="O24" s="2">
        <v>44068</v>
      </c>
      <c r="P2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4" s="2">
        <f>IFERROR(IFERROR(IFERROR(VLOOKUP(J24,Obs.Técnicas23[[Número de Série]:[Mês]],5,0),VLOOKUP(J24,Obs.Técnicas22[[Número de Série]:[Mês]],5,0)),(VLOOKUP(J24,Obs.Técnicas21[[Número de Série]:[Mês]],5,0))),P24)</f>
        <v>44832</v>
      </c>
      <c r="R24" s="1" t="str">
        <f t="shared" ca="1" si="0"/>
        <v>Calibrado</v>
      </c>
      <c r="S24" s="1">
        <f>IFERROR(IFERROR(IFERROR(VLOOKUP(J24,Obs.Técnicas23[[Número de Série]:[Mês]],2,0),VLOOKUP(J24,Obs.Técnicas22[[Número de Série]:[Mês]],2,0)),(VLOOKUP(J24,Obs.Técnicas21[[Número de Série]:[Mês]],2,0))),"")</f>
        <v>18237</v>
      </c>
      <c r="T24" s="1" t="str">
        <f>IFERROR(IFERROR(IFERROR(VLOOKUP(J24,Obs.Técnicas23[[Número de Série]:[Mês]],3,0),VLOOKUP(J24,Obs.Técnicas22[[Número de Série]:[Mês]],3,0)),(VLOOKUP(J24,Obs.Técnicas21[[Número de Série]:[Mês]],3,0))),"Hexis")</f>
        <v>ER ANALITICA</v>
      </c>
      <c r="U24" s="1" t="str">
        <f>IFERROR(IFERROR(IFERROR(VLOOKUP(J24,Obs.Técnicas23[[Número de Série]:[Mês]],4,0),VLOOKUP(J24,Obs.Técnicas22[[Número de Série]:[Mês]],4,0)),(VLOOKUP(J24,Obs.Técnicas21[[Número de Série]:[Mês]],4,0))),"")</f>
        <v>Carcaça superior avariada.</v>
      </c>
      <c r="V24" s="1" t="s">
        <v>1209</v>
      </c>
      <c r="W24" s="1">
        <f t="shared" si="1"/>
        <v>9</v>
      </c>
      <c r="X24" s="1">
        <v>2</v>
      </c>
      <c r="Y24" s="1" t="e">
        <f>VLOOKUP(Controle[[#This Row],[Serial Number]],'Adicionados '!$B:$L,11,FALSE)</f>
        <v>#N/A</v>
      </c>
    </row>
    <row r="25" spans="1:25" x14ac:dyDescent="0.25">
      <c r="A25" s="1" t="s">
        <v>23</v>
      </c>
      <c r="B25" s="1" t="s">
        <v>62</v>
      </c>
      <c r="C25" s="1" t="s">
        <v>63</v>
      </c>
      <c r="D25" s="1" t="s">
        <v>64</v>
      </c>
      <c r="E25" s="1" t="s">
        <v>65</v>
      </c>
      <c r="F25" s="1" t="s">
        <v>66</v>
      </c>
      <c r="G25" s="1" t="s">
        <v>29</v>
      </c>
      <c r="H25" s="1" t="s">
        <v>67</v>
      </c>
      <c r="I25" s="1" t="s">
        <v>55</v>
      </c>
      <c r="J25" s="9">
        <v>1426206</v>
      </c>
      <c r="K25" s="1" t="s">
        <v>36</v>
      </c>
      <c r="L25" s="1" t="s">
        <v>56</v>
      </c>
      <c r="M25" s="1" t="s">
        <v>72</v>
      </c>
      <c r="N25" s="1" t="s">
        <v>73</v>
      </c>
      <c r="O25" s="2">
        <v>44068</v>
      </c>
      <c r="P2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5" s="2">
        <f>IFERROR(IFERROR(IFERROR(VLOOKUP(J25,Obs.Técnicas23[[Número de Série]:[Mês]],5,0),VLOOKUP(J25,Obs.Técnicas22[[Número de Série]:[Mês]],5,0)),(VLOOKUP(J25,Obs.Técnicas21[[Número de Série]:[Mês]],5,0))),P25)</f>
        <v>44775</v>
      </c>
      <c r="R25" s="1" t="str">
        <f t="shared" ca="1" si="0"/>
        <v>Calibrado</v>
      </c>
      <c r="S25" s="1">
        <f>IFERROR(IFERROR(IFERROR(VLOOKUP(J25,Obs.Técnicas23[[Número de Série]:[Mês]],2,0),VLOOKUP(J25,Obs.Técnicas22[[Número de Série]:[Mês]],2,0)),(VLOOKUP(J25,Obs.Técnicas21[[Número de Série]:[Mês]],2,0))),"")</f>
        <v>16642</v>
      </c>
      <c r="T25" s="1" t="str">
        <f>IFERROR(IFERROR(IFERROR(VLOOKUP(J25,Obs.Técnicas23[[Número de Série]:[Mês]],3,0),VLOOKUP(J25,Obs.Técnicas22[[Número de Série]:[Mês]],3,0)),(VLOOKUP(J25,Obs.Técnicas21[[Número de Série]:[Mês]],3,0))),"Hexis")</f>
        <v>ER ANALITICA</v>
      </c>
      <c r="U25" s="1">
        <f>IFERROR(IFERROR(IFERROR(VLOOKUP(J25,Obs.Técnicas23[[Número de Série]:[Mês]],4,0),VLOOKUP(J25,Obs.Técnicas22[[Número de Série]:[Mês]],4,0)),(VLOOKUP(J25,Obs.Técnicas21[[Número de Série]:[Mês]],4,0))),"")</f>
        <v>0</v>
      </c>
      <c r="V25" s="1" t="s">
        <v>1209</v>
      </c>
      <c r="W25" s="1">
        <f t="shared" si="1"/>
        <v>8</v>
      </c>
      <c r="X25" s="1">
        <v>9</v>
      </c>
      <c r="Y25" s="1" t="e">
        <f>VLOOKUP(Controle[[#This Row],[Serial Number]],'Adicionados '!$B:$L,11,FALSE)</f>
        <v>#N/A</v>
      </c>
    </row>
    <row r="26" spans="1:25" hidden="1" x14ac:dyDescent="0.25">
      <c r="A26" s="1" t="s">
        <v>23</v>
      </c>
      <c r="B26" s="1" t="s">
        <v>62</v>
      </c>
      <c r="C26" s="1" t="s">
        <v>63</v>
      </c>
      <c r="D26" s="1" t="s">
        <v>64</v>
      </c>
      <c r="E26" s="1" t="s">
        <v>65</v>
      </c>
      <c r="F26" s="1" t="s">
        <v>66</v>
      </c>
      <c r="G26" s="1" t="s">
        <v>29</v>
      </c>
      <c r="H26" s="1" t="s">
        <v>67</v>
      </c>
      <c r="I26" s="1" t="s">
        <v>38</v>
      </c>
      <c r="J26" s="9">
        <v>327525</v>
      </c>
      <c r="K26" s="1" t="s">
        <v>719</v>
      </c>
      <c r="L26" s="1" t="s">
        <v>86</v>
      </c>
      <c r="M26" s="1" t="s">
        <v>72</v>
      </c>
      <c r="N26" s="1" t="s">
        <v>73</v>
      </c>
      <c r="O26" s="2">
        <v>44069</v>
      </c>
      <c r="P2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6" s="2">
        <f>IFERROR(IFERROR(IFERROR(VLOOKUP(J26,Obs.Técnicas23[[Número de Série]:[Mês]],5,0),VLOOKUP(J26,Obs.Técnicas22[[Número de Série]:[Mês]],5,0)),(VLOOKUP(J26,Obs.Técnicas21[[Número de Série]:[Mês]],5,0))),P26)</f>
        <v>44832</v>
      </c>
      <c r="R26" s="1" t="str">
        <f t="shared" ca="1" si="0"/>
        <v>Calibrado</v>
      </c>
      <c r="S26" s="1">
        <f>IFERROR(IFERROR(IFERROR(VLOOKUP(J26,Obs.Técnicas23[[Número de Série]:[Mês]],2,0),VLOOKUP(J26,Obs.Técnicas22[[Número de Série]:[Mês]],2,0)),(VLOOKUP(J26,Obs.Técnicas21[[Número de Série]:[Mês]],2,0))),"")</f>
        <v>18238</v>
      </c>
      <c r="T26" s="1" t="str">
        <f>IFERROR(IFERROR(IFERROR(VLOOKUP(J26,Obs.Técnicas23[[Número de Série]:[Mês]],3,0),VLOOKUP(J26,Obs.Técnicas22[[Número de Série]:[Mês]],3,0)),(VLOOKUP(J26,Obs.Técnicas21[[Número de Série]:[Mês]],3,0))),"Hexis")</f>
        <v>ER ANALITICA</v>
      </c>
      <c r="U26" s="1">
        <f>IFERROR(IFERROR(IFERROR(VLOOKUP(J26,Obs.Técnicas23[[Número de Série]:[Mês]],4,0),VLOOKUP(J26,Obs.Técnicas22[[Número de Série]:[Mês]],4,0)),(VLOOKUP(J26,Obs.Técnicas21[[Número de Série]:[Mês]],4,0))),"")</f>
        <v>0</v>
      </c>
      <c r="V26" s="1" t="s">
        <v>1209</v>
      </c>
      <c r="W26" s="1">
        <f t="shared" si="1"/>
        <v>9</v>
      </c>
      <c r="X26" s="1">
        <v>4</v>
      </c>
      <c r="Y26" s="1" t="e">
        <f>VLOOKUP(Controle[[#This Row],[Serial Number]],'Adicionados '!$B:$L,11,FALSE)</f>
        <v>#N/A</v>
      </c>
    </row>
    <row r="27" spans="1:25" hidden="1" x14ac:dyDescent="0.25">
      <c r="A27" s="1" t="s">
        <v>23</v>
      </c>
      <c r="B27" s="1" t="s">
        <v>62</v>
      </c>
      <c r="C27" s="1" t="s">
        <v>63</v>
      </c>
      <c r="D27" s="1" t="s">
        <v>64</v>
      </c>
      <c r="E27" s="1" t="s">
        <v>65</v>
      </c>
      <c r="F27" s="1" t="s">
        <v>66</v>
      </c>
      <c r="G27" s="1" t="s">
        <v>29</v>
      </c>
      <c r="H27" s="1" t="s">
        <v>67</v>
      </c>
      <c r="I27" s="1" t="s">
        <v>41</v>
      </c>
      <c r="J27" s="9">
        <v>893769</v>
      </c>
      <c r="K27" s="1" t="s">
        <v>87</v>
      </c>
      <c r="L27" s="1" t="s">
        <v>88</v>
      </c>
      <c r="M27" s="1" t="s">
        <v>72</v>
      </c>
      <c r="N27" s="1" t="s">
        <v>73</v>
      </c>
      <c r="O27" s="2">
        <v>44069</v>
      </c>
      <c r="P2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7" s="2">
        <f>IFERROR(IFERROR(IFERROR(VLOOKUP(J27,Obs.Técnicas23[[Número de Série]:[Mês]],5,0),VLOOKUP(J27,Obs.Técnicas22[[Número de Série]:[Mês]],5,0)),(VLOOKUP(J27,Obs.Técnicas21[[Número de Série]:[Mês]],5,0))),P27)</f>
        <v>44832</v>
      </c>
      <c r="R27" s="1" t="str">
        <f t="shared" ca="1" si="0"/>
        <v>Calibrado</v>
      </c>
      <c r="S27" s="1">
        <f>IFERROR(IFERROR(IFERROR(VLOOKUP(J27,Obs.Técnicas23[[Número de Série]:[Mês]],2,0),VLOOKUP(J27,Obs.Técnicas22[[Número de Série]:[Mês]],2,0)),(VLOOKUP(J27,Obs.Técnicas21[[Número de Série]:[Mês]],2,0))),"")</f>
        <v>18239</v>
      </c>
      <c r="T27" s="1" t="str">
        <f>IFERROR(IFERROR(IFERROR(VLOOKUP(J27,Obs.Técnicas23[[Número de Série]:[Mês]],3,0),VLOOKUP(J27,Obs.Técnicas22[[Número de Série]:[Mês]],3,0)),(VLOOKUP(J27,Obs.Técnicas21[[Número de Série]:[Mês]],3,0))),"Hexis")</f>
        <v>ER ANALITICA</v>
      </c>
      <c r="U27" s="1" t="str">
        <f>IFERROR(IFERROR(IFERROR(VLOOKUP(J27,Obs.Técnicas23[[Número de Série]:[Mês]],4,0),VLOOKUP(J27,Obs.Técnicas22[[Número de Série]:[Mês]],4,0)),(VLOOKUP(J27,Obs.Técnicas21[[Número de Série]:[Mês]],4,0))),"")</f>
        <v>Eletrôdo apresenta lentidão nas leituras.</v>
      </c>
      <c r="V27" s="1" t="s">
        <v>1209</v>
      </c>
      <c r="W27" s="1">
        <f t="shared" si="1"/>
        <v>9</v>
      </c>
      <c r="X27" s="1">
        <v>7</v>
      </c>
      <c r="Y27" s="1" t="str">
        <f>VLOOKUP(Controle[[#This Row],[Serial Number]],'Adicionados '!$B:$L,11,FALSE)</f>
        <v>ADICIONADO</v>
      </c>
    </row>
    <row r="28" spans="1:25" hidden="1" x14ac:dyDescent="0.25">
      <c r="A28" s="1" t="s">
        <v>23</v>
      </c>
      <c r="B28" s="1" t="s">
        <v>62</v>
      </c>
      <c r="C28" s="1" t="s">
        <v>63</v>
      </c>
      <c r="D28" s="1" t="s">
        <v>64</v>
      </c>
      <c r="E28" s="1" t="s">
        <v>65</v>
      </c>
      <c r="F28" s="1" t="s">
        <v>66</v>
      </c>
      <c r="G28" s="1" t="s">
        <v>29</v>
      </c>
      <c r="H28" s="1" t="s">
        <v>67</v>
      </c>
      <c r="I28" s="1" t="s">
        <v>41</v>
      </c>
      <c r="J28" s="9">
        <v>1308011</v>
      </c>
      <c r="K28" s="1" t="s">
        <v>42</v>
      </c>
      <c r="L28" s="1" t="s">
        <v>93</v>
      </c>
      <c r="M28" s="1" t="s">
        <v>72</v>
      </c>
      <c r="N28" s="1" t="s">
        <v>73</v>
      </c>
      <c r="O28" s="2">
        <v>44069</v>
      </c>
      <c r="P2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8" s="2">
        <f>IFERROR(IFERROR(IFERROR(VLOOKUP(J28,Obs.Técnicas23[[Número de Série]:[Mês]],5,0),VLOOKUP(J28,Obs.Técnicas22[[Número de Série]:[Mês]],5,0)),(VLOOKUP(J28,Obs.Técnicas21[[Número de Série]:[Mês]],5,0))),P28)</f>
        <v>44832</v>
      </c>
      <c r="R28" s="1" t="str">
        <f t="shared" ca="1" si="0"/>
        <v>Calibrado</v>
      </c>
      <c r="S28" s="1">
        <f>IFERROR(IFERROR(IFERROR(VLOOKUP(J28,Obs.Técnicas23[[Número de Série]:[Mês]],2,0),VLOOKUP(J28,Obs.Técnicas22[[Número de Série]:[Mês]],2,0)),(VLOOKUP(J28,Obs.Técnicas21[[Número de Série]:[Mês]],2,0))),"")</f>
        <v>18240</v>
      </c>
      <c r="T28" s="1" t="str">
        <f>IFERROR(IFERROR(IFERROR(VLOOKUP(J28,Obs.Técnicas23[[Número de Série]:[Mês]],3,0),VLOOKUP(J28,Obs.Técnicas22[[Número de Série]:[Mês]],3,0)),(VLOOKUP(J28,Obs.Técnicas21[[Número de Série]:[Mês]],3,0))),"Hexis")</f>
        <v>ER ANALITICA</v>
      </c>
      <c r="U28" s="1">
        <f>IFERROR(IFERROR(IFERROR(VLOOKUP(J28,Obs.Técnicas23[[Número de Série]:[Mês]],4,0),VLOOKUP(J28,Obs.Técnicas22[[Número de Série]:[Mês]],4,0)),(VLOOKUP(J28,Obs.Técnicas21[[Número de Série]:[Mês]],4,0))),"")</f>
        <v>0</v>
      </c>
      <c r="V28" s="1" t="s">
        <v>1209</v>
      </c>
      <c r="W28" s="1">
        <f t="shared" si="1"/>
        <v>9</v>
      </c>
      <c r="X28" s="1">
        <v>1</v>
      </c>
      <c r="Y28" s="1" t="e">
        <f>VLOOKUP(Controle[[#This Row],[Serial Number]],'Adicionados '!$B:$L,11,FALSE)</f>
        <v>#N/A</v>
      </c>
    </row>
    <row r="29" spans="1:25" hidden="1" x14ac:dyDescent="0.25">
      <c r="A29" s="1" t="s">
        <v>23</v>
      </c>
      <c r="B29" s="1" t="s">
        <v>62</v>
      </c>
      <c r="C29" s="1" t="s">
        <v>63</v>
      </c>
      <c r="D29" s="1" t="s">
        <v>64</v>
      </c>
      <c r="E29" s="1" t="s">
        <v>65</v>
      </c>
      <c r="F29" s="1" t="s">
        <v>66</v>
      </c>
      <c r="G29" s="1" t="s">
        <v>29</v>
      </c>
      <c r="H29" s="1" t="s">
        <v>67</v>
      </c>
      <c r="I29" s="1" t="s">
        <v>250</v>
      </c>
      <c r="J29" s="9" t="s">
        <v>102</v>
      </c>
      <c r="K29" s="1" t="s">
        <v>36</v>
      </c>
      <c r="L29" s="1" t="s">
        <v>37</v>
      </c>
      <c r="M29" s="1" t="s">
        <v>72</v>
      </c>
      <c r="N29" s="1" t="s">
        <v>73</v>
      </c>
      <c r="P2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9" s="2">
        <f>IFERROR(IFERROR(IFERROR(VLOOKUP(J29,Obs.Técnicas23[[Número de Série]:[Mês]],5,0),VLOOKUP(J29,Obs.Técnicas22[[Número de Série]:[Mês]],5,0)),(VLOOKUP(J29,Obs.Técnicas21[[Número de Série]:[Mês]],5,0))),P29)</f>
        <v>44832</v>
      </c>
      <c r="R29" s="1" t="str">
        <f t="shared" ca="1" si="0"/>
        <v>Calibrado</v>
      </c>
      <c r="S29" s="1">
        <f>IFERROR(IFERROR(IFERROR(VLOOKUP(J29,Obs.Técnicas23[[Número de Série]:[Mês]],2,0),VLOOKUP(J29,Obs.Técnicas22[[Número de Série]:[Mês]],2,0)),(VLOOKUP(J29,Obs.Técnicas21[[Número de Série]:[Mês]],2,0))),"")</f>
        <v>18241</v>
      </c>
      <c r="T29" s="1" t="str">
        <f>IFERROR(IFERROR(IFERROR(VLOOKUP(J29,Obs.Técnicas23[[Número de Série]:[Mês]],3,0),VLOOKUP(J29,Obs.Técnicas22[[Número de Série]:[Mês]],3,0)),(VLOOKUP(J29,Obs.Técnicas21[[Número de Série]:[Mês]],3,0))),"Hexis")</f>
        <v>ER ANALITICA</v>
      </c>
      <c r="U29" s="1">
        <f>IFERROR(IFERROR(IFERROR(VLOOKUP(J29,Obs.Técnicas23[[Número de Série]:[Mês]],4,0),VLOOKUP(J29,Obs.Técnicas22[[Número de Série]:[Mês]],4,0)),(VLOOKUP(J29,Obs.Técnicas21[[Número de Série]:[Mês]],4,0))),"")</f>
        <v>0</v>
      </c>
      <c r="V29" s="1" t="s">
        <v>1209</v>
      </c>
      <c r="W29" s="1">
        <f t="shared" si="1"/>
        <v>9</v>
      </c>
      <c r="X29" s="1">
        <v>1</v>
      </c>
      <c r="Y29" s="1" t="str">
        <f>VLOOKUP(Controle[[#This Row],[Serial Number]],'Adicionados '!$B:$L,11,FALSE)</f>
        <v>ADICIONADO</v>
      </c>
    </row>
    <row r="30" spans="1:25" hidden="1" x14ac:dyDescent="0.25">
      <c r="A30" s="1" t="s">
        <v>23</v>
      </c>
      <c r="B30" s="1" t="s">
        <v>62</v>
      </c>
      <c r="C30" s="1" t="s">
        <v>63</v>
      </c>
      <c r="D30" s="1" t="s">
        <v>64</v>
      </c>
      <c r="E30" s="1" t="s">
        <v>65</v>
      </c>
      <c r="F30" s="1" t="s">
        <v>66</v>
      </c>
      <c r="G30" s="1" t="s">
        <v>29</v>
      </c>
      <c r="H30" s="1" t="s">
        <v>67</v>
      </c>
      <c r="I30" s="1" t="s">
        <v>43</v>
      </c>
      <c r="J30" s="9" t="s">
        <v>1088</v>
      </c>
      <c r="K30" s="1" t="s">
        <v>36</v>
      </c>
      <c r="L30" s="1" t="s">
        <v>45</v>
      </c>
      <c r="M30" s="1" t="s">
        <v>72</v>
      </c>
      <c r="N30" s="1" t="s">
        <v>73</v>
      </c>
      <c r="P3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30" s="2">
        <f>IFERROR(IFERROR(IFERROR(VLOOKUP(J30,Obs.Técnicas23[[Número de Série]:[Mês]],5,0),VLOOKUP(J30,Obs.Técnicas22[[Número de Série]:[Mês]],5,0)),(VLOOKUP(J30,Obs.Técnicas21[[Número de Série]:[Mês]],5,0))),P30)</f>
        <v>44832</v>
      </c>
      <c r="R30" s="1" t="str">
        <f t="shared" ca="1" si="0"/>
        <v>Calibrado</v>
      </c>
      <c r="S30" s="1">
        <f>IFERROR(IFERROR(IFERROR(VLOOKUP(J30,Obs.Técnicas23[[Número de Série]:[Mês]],2,0),VLOOKUP(J30,Obs.Técnicas22[[Número de Série]:[Mês]],2,0)),(VLOOKUP(J30,Obs.Técnicas21[[Número de Série]:[Mês]],2,0))),"")</f>
        <v>18243</v>
      </c>
      <c r="T30" s="1" t="str">
        <f>IFERROR(IFERROR(IFERROR(VLOOKUP(J30,Obs.Técnicas23[[Número de Série]:[Mês]],3,0),VLOOKUP(J30,Obs.Técnicas22[[Número de Série]:[Mês]],3,0)),(VLOOKUP(J30,Obs.Técnicas21[[Número de Série]:[Mês]],3,0))),"Hexis")</f>
        <v>ER ANALITICA</v>
      </c>
      <c r="U30" s="1">
        <f>IFERROR(IFERROR(IFERROR(VLOOKUP(J30,Obs.Técnicas23[[Número de Série]:[Mês]],4,0),VLOOKUP(J30,Obs.Técnicas22[[Número de Série]:[Mês]],4,0)),(VLOOKUP(J30,Obs.Técnicas21[[Número de Série]:[Mês]],4,0))),"")</f>
        <v>0</v>
      </c>
      <c r="V30" s="1" t="s">
        <v>1209</v>
      </c>
      <c r="W30" s="1">
        <f t="shared" si="1"/>
        <v>9</v>
      </c>
      <c r="X30" s="1">
        <v>1</v>
      </c>
      <c r="Y30" s="1" t="e">
        <f>VLOOKUP(Controle[[#This Row],[Serial Number]],'Adicionados '!$B:$L,11,FALSE)</f>
        <v>#N/A</v>
      </c>
    </row>
    <row r="31" spans="1:25" hidden="1" x14ac:dyDescent="0.25">
      <c r="A31" s="1" t="s">
        <v>23</v>
      </c>
      <c r="B31" s="1" t="s">
        <v>62</v>
      </c>
      <c r="C31" s="1" t="s">
        <v>63</v>
      </c>
      <c r="D31" s="1" t="s">
        <v>64</v>
      </c>
      <c r="E31" s="1" t="s">
        <v>65</v>
      </c>
      <c r="F31" s="1" t="s">
        <v>66</v>
      </c>
      <c r="G31" s="1" t="s">
        <v>29</v>
      </c>
      <c r="H31" s="1" t="s">
        <v>67</v>
      </c>
      <c r="I31" s="1" t="s">
        <v>38</v>
      </c>
      <c r="J31" s="9">
        <v>49441</v>
      </c>
      <c r="K31" s="1" t="s">
        <v>42</v>
      </c>
      <c r="L31" s="1" t="s">
        <v>288</v>
      </c>
      <c r="M31" s="1" t="s">
        <v>72</v>
      </c>
      <c r="N31" s="1" t="s">
        <v>73</v>
      </c>
      <c r="P3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31" s="2">
        <f>IFERROR(IFERROR(IFERROR(VLOOKUP(J31,Obs.Técnicas23[[Número de Série]:[Mês]],5,0),VLOOKUP(J31,Obs.Técnicas22[[Número de Série]:[Mês]],5,0)),(VLOOKUP(J31,Obs.Técnicas21[[Número de Série]:[Mês]],5,0))),P31)</f>
        <v>44832</v>
      </c>
      <c r="R31" s="1" t="str">
        <f t="shared" ca="1" si="0"/>
        <v>Calibrado</v>
      </c>
      <c r="S31" s="1">
        <f>IFERROR(IFERROR(IFERROR(VLOOKUP(J31,Obs.Técnicas23[[Número de Série]:[Mês]],2,0),VLOOKUP(J31,Obs.Técnicas22[[Número de Série]:[Mês]],2,0)),(VLOOKUP(J31,Obs.Técnicas21[[Número de Série]:[Mês]],2,0))),"")</f>
        <v>18244</v>
      </c>
      <c r="T31" s="1" t="str">
        <f>IFERROR(IFERROR(IFERROR(VLOOKUP(J31,Obs.Técnicas23[[Número de Série]:[Mês]],3,0),VLOOKUP(J31,Obs.Técnicas22[[Número de Série]:[Mês]],3,0)),(VLOOKUP(J31,Obs.Técnicas21[[Número de Série]:[Mês]],3,0))),"Hexis")</f>
        <v>ER ANALITICA</v>
      </c>
      <c r="U31" s="1">
        <f>IFERROR(IFERROR(IFERROR(VLOOKUP(J31,Obs.Técnicas23[[Número de Série]:[Mês]],4,0),VLOOKUP(J31,Obs.Técnicas22[[Número de Série]:[Mês]],4,0)),(VLOOKUP(J31,Obs.Técnicas21[[Número de Série]:[Mês]],4,0))),"")</f>
        <v>0</v>
      </c>
      <c r="V31" s="1" t="s">
        <v>1209</v>
      </c>
      <c r="W31" s="1">
        <f t="shared" si="1"/>
        <v>9</v>
      </c>
      <c r="X31" s="1">
        <v>7</v>
      </c>
      <c r="Y31" s="1" t="str">
        <f>VLOOKUP(Controle[[#This Row],[Serial Number]],'Adicionados '!$B:$L,11,FALSE)</f>
        <v>ADICIONADO</v>
      </c>
    </row>
    <row r="32" spans="1:25" hidden="1" x14ac:dyDescent="0.25">
      <c r="A32" s="1" t="s">
        <v>23</v>
      </c>
      <c r="B32" s="1" t="s">
        <v>62</v>
      </c>
      <c r="C32" s="1" t="s">
        <v>63</v>
      </c>
      <c r="D32" s="1" t="s">
        <v>64</v>
      </c>
      <c r="E32" s="1" t="s">
        <v>65</v>
      </c>
      <c r="F32" s="1" t="s">
        <v>66</v>
      </c>
      <c r="G32" s="1" t="s">
        <v>29</v>
      </c>
      <c r="H32" s="1" t="s">
        <v>67</v>
      </c>
      <c r="I32" s="1" t="s">
        <v>250</v>
      </c>
      <c r="J32" s="9" t="s">
        <v>105</v>
      </c>
      <c r="K32" s="1" t="s">
        <v>36</v>
      </c>
      <c r="L32" s="1" t="s">
        <v>37</v>
      </c>
      <c r="M32" s="1" t="s">
        <v>72</v>
      </c>
      <c r="N32" s="1" t="s">
        <v>73</v>
      </c>
      <c r="P3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32" s="2">
        <f>IFERROR(IFERROR(IFERROR(VLOOKUP(J32,Obs.Técnicas23[[Número de Série]:[Mês]],5,0),VLOOKUP(J32,Obs.Técnicas22[[Número de Série]:[Mês]],5,0)),(VLOOKUP(J32,Obs.Técnicas21[[Número de Série]:[Mês]],5,0))),P32)</f>
        <v>44832</v>
      </c>
      <c r="R32" s="1" t="str">
        <f t="shared" ca="1" si="0"/>
        <v>Calibrado</v>
      </c>
      <c r="S32" s="1">
        <f>IFERROR(IFERROR(IFERROR(VLOOKUP(J32,Obs.Técnicas23[[Número de Série]:[Mês]],2,0),VLOOKUP(J32,Obs.Técnicas22[[Número de Série]:[Mês]],2,0)),(VLOOKUP(J32,Obs.Técnicas21[[Número de Série]:[Mês]],2,0))),"")</f>
        <v>18242</v>
      </c>
      <c r="T32" s="1" t="str">
        <f>IFERROR(IFERROR(IFERROR(VLOOKUP(J32,Obs.Técnicas23[[Número de Série]:[Mês]],3,0),VLOOKUP(J32,Obs.Técnicas22[[Número de Série]:[Mês]],3,0)),(VLOOKUP(J32,Obs.Técnicas21[[Número de Série]:[Mês]],3,0))),"Hexis")</f>
        <v>ER ANALITICA</v>
      </c>
      <c r="U32" s="1">
        <f>IFERROR(IFERROR(IFERROR(VLOOKUP(J32,Obs.Técnicas23[[Número de Série]:[Mês]],4,0),VLOOKUP(J32,Obs.Técnicas22[[Número de Série]:[Mês]],4,0)),(VLOOKUP(J32,Obs.Técnicas21[[Número de Série]:[Mês]],4,0))),"")</f>
        <v>0</v>
      </c>
      <c r="V32" s="1" t="s">
        <v>1209</v>
      </c>
      <c r="W32" s="1">
        <f t="shared" si="1"/>
        <v>9</v>
      </c>
      <c r="X32" s="1">
        <v>7</v>
      </c>
      <c r="Y32" s="1" t="e">
        <f>VLOOKUP(Controle[[#This Row],[Serial Number]],'Adicionados '!$B:$L,11,FALSE)</f>
        <v>#N/A</v>
      </c>
    </row>
    <row r="33" spans="1:25" hidden="1" x14ac:dyDescent="0.25">
      <c r="A33" s="1" t="s">
        <v>23</v>
      </c>
      <c r="B33" s="1" t="s">
        <v>106</v>
      </c>
      <c r="C33" s="1" t="s">
        <v>107</v>
      </c>
      <c r="D33" s="1" t="s">
        <v>108</v>
      </c>
      <c r="E33" s="1" t="s">
        <v>109</v>
      </c>
      <c r="F33" s="1" t="s">
        <v>110</v>
      </c>
      <c r="G33" s="1" t="s">
        <v>51</v>
      </c>
      <c r="H33" s="1" t="s">
        <v>67</v>
      </c>
      <c r="I33" s="1" t="s">
        <v>250</v>
      </c>
      <c r="J33" s="9" t="s">
        <v>111</v>
      </c>
      <c r="K33" s="1" t="s">
        <v>36</v>
      </c>
      <c r="L33" s="1" t="s">
        <v>37</v>
      </c>
      <c r="M33" s="1" t="s">
        <v>112</v>
      </c>
      <c r="N33" s="1" t="s">
        <v>113</v>
      </c>
      <c r="O33" s="2">
        <v>44194</v>
      </c>
      <c r="P3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44462</v>
      </c>
      <c r="Q33" s="2">
        <f>IFERROR(IFERROR(IFERROR(VLOOKUP(J33,Obs.Técnicas23[[Número de Série]:[Mês]],5,0),VLOOKUP(J33,Obs.Técnicas22[[Número de Série]:[Mês]],5,0)),(VLOOKUP(J33,Obs.Técnicas21[[Número de Série]:[Mês]],5,0))),P33)</f>
        <v>44831</v>
      </c>
      <c r="R33" s="1" t="str">
        <f t="shared" ca="1" si="0"/>
        <v>Calibrado</v>
      </c>
      <c r="S33" s="1">
        <f>IFERROR(IFERROR(IFERROR(VLOOKUP(J33,Obs.Técnicas23[[Número de Série]:[Mês]],2,0),VLOOKUP(J33,Obs.Técnicas22[[Número de Série]:[Mês]],2,0)),(VLOOKUP(J33,Obs.Técnicas21[[Número de Série]:[Mês]],2,0))),"")</f>
        <v>18220</v>
      </c>
      <c r="T33" s="1" t="str">
        <f>IFERROR(IFERROR(IFERROR(VLOOKUP(J33,Obs.Técnicas23[[Número de Série]:[Mês]],3,0),VLOOKUP(J33,Obs.Técnicas22[[Número de Série]:[Mês]],3,0)),(VLOOKUP(J33,Obs.Técnicas21[[Número de Série]:[Mês]],3,0))),"Hexis")</f>
        <v>ER ANALITICA</v>
      </c>
      <c r="U33" s="1">
        <f>IFERROR(IFERROR(IFERROR(VLOOKUP(J33,Obs.Técnicas23[[Número de Série]:[Mês]],4,0),VLOOKUP(J33,Obs.Técnicas22[[Número de Série]:[Mês]],4,0)),(VLOOKUP(J33,Obs.Técnicas21[[Número de Série]:[Mês]],4,0))),"")</f>
        <v>0</v>
      </c>
      <c r="V33" s="1" t="s">
        <v>1209</v>
      </c>
      <c r="W33" s="1">
        <f t="shared" si="1"/>
        <v>9</v>
      </c>
      <c r="X33" s="1">
        <v>7</v>
      </c>
      <c r="Y33" s="1" t="e">
        <f>VLOOKUP(Controle[[#This Row],[Serial Number]],'Adicionados '!$B:$L,11,FALSE)</f>
        <v>#N/A</v>
      </c>
    </row>
    <row r="34" spans="1:25" hidden="1" x14ac:dyDescent="0.25">
      <c r="A34" s="1" t="s">
        <v>23</v>
      </c>
      <c r="B34" s="1" t="s">
        <v>106</v>
      </c>
      <c r="C34" s="1" t="s">
        <v>107</v>
      </c>
      <c r="D34" s="1" t="s">
        <v>108</v>
      </c>
      <c r="E34" s="1" t="s">
        <v>109</v>
      </c>
      <c r="F34" s="1" t="s">
        <v>110</v>
      </c>
      <c r="G34" s="1" t="s">
        <v>51</v>
      </c>
      <c r="H34" s="1" t="s">
        <v>67</v>
      </c>
      <c r="I34" s="1" t="s">
        <v>38</v>
      </c>
      <c r="J34" s="9">
        <v>4212228</v>
      </c>
      <c r="K34" s="1" t="s">
        <v>39</v>
      </c>
      <c r="L34" s="1" t="s">
        <v>40</v>
      </c>
      <c r="M34" s="1" t="s">
        <v>112</v>
      </c>
      <c r="N34" s="1" t="s">
        <v>113</v>
      </c>
      <c r="O34" s="2">
        <v>44194</v>
      </c>
      <c r="P3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44462</v>
      </c>
      <c r="Q34" s="2">
        <f>IFERROR(IFERROR(IFERROR(VLOOKUP(J34,Obs.Técnicas23[[Número de Série]:[Mês]],5,0),VLOOKUP(J34,Obs.Técnicas22[[Número de Série]:[Mês]],5,0)),(VLOOKUP(J34,Obs.Técnicas21[[Número de Série]:[Mês]],5,0))),P34)</f>
        <v>44832</v>
      </c>
      <c r="R34" s="1" t="str">
        <f t="shared" ca="1" si="0"/>
        <v>Calibrado</v>
      </c>
      <c r="S34" s="1">
        <f>IFERROR(IFERROR(IFERROR(VLOOKUP(J34,Obs.Técnicas23[[Número de Série]:[Mês]],2,0),VLOOKUP(J34,Obs.Técnicas22[[Número de Série]:[Mês]],2,0)),(VLOOKUP(J34,Obs.Técnicas21[[Número de Série]:[Mês]],2,0))),"")</f>
        <v>18221</v>
      </c>
      <c r="T34" s="1" t="str">
        <f>IFERROR(IFERROR(IFERROR(VLOOKUP(J34,Obs.Técnicas23[[Número de Série]:[Mês]],3,0),VLOOKUP(J34,Obs.Técnicas22[[Número de Série]:[Mês]],3,0)),(VLOOKUP(J34,Obs.Técnicas21[[Número de Série]:[Mês]],3,0))),"Hexis")</f>
        <v>ER ANALITICA</v>
      </c>
      <c r="U34" s="1">
        <f>IFERROR(IFERROR(IFERROR(VLOOKUP(J34,Obs.Técnicas23[[Número de Série]:[Mês]],4,0),VLOOKUP(J34,Obs.Técnicas22[[Número de Série]:[Mês]],4,0)),(VLOOKUP(J34,Obs.Técnicas21[[Número de Série]:[Mês]],4,0))),"")</f>
        <v>0</v>
      </c>
      <c r="V34" s="1" t="s">
        <v>1209</v>
      </c>
      <c r="W34" s="1">
        <f t="shared" si="1"/>
        <v>9</v>
      </c>
      <c r="X34" s="1">
        <v>7</v>
      </c>
      <c r="Y34" s="1" t="e">
        <f>VLOOKUP(Controle[[#This Row],[Serial Number]],'Adicionados '!$B:$L,11,FALSE)</f>
        <v>#N/A</v>
      </c>
    </row>
    <row r="35" spans="1:25" hidden="1" x14ac:dyDescent="0.25">
      <c r="A35" s="1" t="s">
        <v>23</v>
      </c>
      <c r="B35" s="1" t="s">
        <v>114</v>
      </c>
      <c r="C35" s="1" t="s">
        <v>115</v>
      </c>
      <c r="D35" s="1" t="s">
        <v>116</v>
      </c>
      <c r="E35" s="1" t="s">
        <v>117</v>
      </c>
      <c r="F35" s="1" t="s">
        <v>118</v>
      </c>
      <c r="G35" s="1" t="s">
        <v>51</v>
      </c>
      <c r="H35" s="1" t="s">
        <v>119</v>
      </c>
      <c r="I35" s="1" t="s">
        <v>250</v>
      </c>
      <c r="J35" s="9">
        <v>140690002033</v>
      </c>
      <c r="K35" s="1" t="s">
        <v>36</v>
      </c>
      <c r="L35" s="1" t="s">
        <v>37</v>
      </c>
      <c r="M35" s="1" t="s">
        <v>120</v>
      </c>
      <c r="N35" s="1" t="s">
        <v>121</v>
      </c>
      <c r="O35" s="2">
        <v>44049</v>
      </c>
      <c r="P3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44425</v>
      </c>
      <c r="Q35" s="2">
        <f>IFERROR(IFERROR(IFERROR(VLOOKUP(J35,Obs.Técnicas23[[Número de Série]:[Mês]],5,0),VLOOKUP(J35,Obs.Técnicas22[[Número de Série]:[Mês]],5,0)),(VLOOKUP(J35,Obs.Técnicas21[[Número de Série]:[Mês]],5,0))),P35)</f>
        <v>44783</v>
      </c>
      <c r="R35" s="1" t="str">
        <f t="shared" ca="1" si="0"/>
        <v>Calibrado</v>
      </c>
      <c r="S35" s="1">
        <f>IFERROR(IFERROR(IFERROR(VLOOKUP(J35,Obs.Técnicas23[[Número de Série]:[Mês]],2,0),VLOOKUP(J35,Obs.Técnicas22[[Número de Série]:[Mês]],2,0)),(VLOOKUP(J35,Obs.Técnicas21[[Número de Série]:[Mês]],2,0))),"")</f>
        <v>17575</v>
      </c>
      <c r="T35" s="1" t="str">
        <f>IFERROR(IFERROR(IFERROR(VLOOKUP(J35,Obs.Técnicas23[[Número de Série]:[Mês]],3,0),VLOOKUP(J35,Obs.Técnicas22[[Número de Série]:[Mês]],3,0)),(VLOOKUP(J35,Obs.Técnicas21[[Número de Série]:[Mês]],3,0))),"Hexis")</f>
        <v>ER ANALITICA</v>
      </c>
      <c r="U35" s="1">
        <f>IFERROR(IFERROR(IFERROR(VLOOKUP(J35,Obs.Técnicas23[[Número de Série]:[Mês]],4,0),VLOOKUP(J35,Obs.Técnicas22[[Número de Série]:[Mês]],4,0)),(VLOOKUP(J35,Obs.Técnicas21[[Número de Série]:[Mês]],4,0))),"")</f>
        <v>0</v>
      </c>
      <c r="V35" s="1" t="s">
        <v>1209</v>
      </c>
      <c r="W35" s="1">
        <f t="shared" si="1"/>
        <v>8</v>
      </c>
      <c r="X35" s="1">
        <v>11</v>
      </c>
      <c r="Y35" s="1" t="e">
        <f>VLOOKUP(Controle[[#This Row],[Serial Number]],'Adicionados '!$B:$L,11,FALSE)</f>
        <v>#N/A</v>
      </c>
    </row>
    <row r="36" spans="1:25" hidden="1" x14ac:dyDescent="0.25">
      <c r="A36" s="1" t="s">
        <v>23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1" t="s">
        <v>51</v>
      </c>
      <c r="H36" s="1" t="s">
        <v>119</v>
      </c>
      <c r="I36" s="1" t="s">
        <v>41</v>
      </c>
      <c r="J36" s="9">
        <v>68352</v>
      </c>
      <c r="K36" s="1" t="s">
        <v>42</v>
      </c>
      <c r="L36" s="1" t="s">
        <v>1506</v>
      </c>
      <c r="M36" s="1" t="s">
        <v>120</v>
      </c>
      <c r="N36" s="1" t="s">
        <v>121</v>
      </c>
      <c r="O36" s="2">
        <v>44049</v>
      </c>
      <c r="P3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44425</v>
      </c>
      <c r="Q36" s="2">
        <f>IFERROR(IFERROR(IFERROR(VLOOKUP(J36,Obs.Técnicas23[[Número de Série]:[Mês]],5,0),VLOOKUP(J36,Obs.Técnicas22[[Número de Série]:[Mês]],5,0)),(VLOOKUP(J36,Obs.Técnicas21[[Número de Série]:[Mês]],5,0))),P36)</f>
        <v>44783</v>
      </c>
      <c r="R36" s="1" t="str">
        <f t="shared" ca="1" si="0"/>
        <v>Calibrado</v>
      </c>
      <c r="S36" s="1">
        <f>IFERROR(IFERROR(IFERROR(VLOOKUP(J36,Obs.Técnicas23[[Número de Série]:[Mês]],2,0),VLOOKUP(J36,Obs.Técnicas22[[Número de Série]:[Mês]],2,0)),(VLOOKUP(J36,Obs.Técnicas21[[Número de Série]:[Mês]],2,0))),"")</f>
        <v>17576</v>
      </c>
      <c r="T36" s="1" t="str">
        <f>IFERROR(IFERROR(IFERROR(VLOOKUP(J36,Obs.Técnicas23[[Número de Série]:[Mês]],3,0),VLOOKUP(J36,Obs.Técnicas22[[Número de Série]:[Mês]],3,0)),(VLOOKUP(J36,Obs.Técnicas21[[Número de Série]:[Mês]],3,0))),"Hexis")</f>
        <v>ER ANALITICA</v>
      </c>
      <c r="U36" s="1">
        <f>IFERROR(IFERROR(IFERROR(VLOOKUP(J36,Obs.Técnicas23[[Número de Série]:[Mês]],4,0),VLOOKUP(J36,Obs.Técnicas22[[Número de Série]:[Mês]],4,0)),(VLOOKUP(J36,Obs.Técnicas21[[Número de Série]:[Mês]],4,0))),"")</f>
        <v>0</v>
      </c>
      <c r="V36" s="1" t="s">
        <v>1209</v>
      </c>
      <c r="W36" s="1">
        <f t="shared" si="1"/>
        <v>8</v>
      </c>
      <c r="X36" s="1">
        <v>11</v>
      </c>
      <c r="Y36" s="1" t="e">
        <f>VLOOKUP(Controle[[#This Row],[Serial Number]],'Adicionados '!$B:$L,11,FALSE)</f>
        <v>#N/A</v>
      </c>
    </row>
    <row r="37" spans="1:25" hidden="1" x14ac:dyDescent="0.25">
      <c r="A37" s="1" t="s">
        <v>23</v>
      </c>
      <c r="B37" s="1" t="s">
        <v>122</v>
      </c>
      <c r="C37" s="1" t="s">
        <v>123</v>
      </c>
      <c r="D37" s="1" t="s">
        <v>124</v>
      </c>
      <c r="E37" s="1" t="s">
        <v>65</v>
      </c>
      <c r="F37" s="1" t="s">
        <v>66</v>
      </c>
      <c r="G37" s="1" t="s">
        <v>29</v>
      </c>
      <c r="H37" s="1" t="s">
        <v>119</v>
      </c>
      <c r="I37" s="1" t="s">
        <v>38</v>
      </c>
      <c r="J37" s="9">
        <v>59331</v>
      </c>
      <c r="K37" s="1" t="s">
        <v>42</v>
      </c>
      <c r="L37" s="1" t="s">
        <v>288</v>
      </c>
      <c r="M37" s="1" t="s">
        <v>125</v>
      </c>
      <c r="N37" s="1" t="s">
        <v>126</v>
      </c>
      <c r="O37" s="2">
        <v>44105</v>
      </c>
      <c r="P3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37" s="2">
        <f>IFERROR(IFERROR(IFERROR(VLOOKUP(J37,Obs.Técnicas23[[Número de Série]:[Mês]],5,0),VLOOKUP(J37,Obs.Técnicas22[[Número de Série]:[Mês]],5,0)),(VLOOKUP(J37,Obs.Técnicas21[[Número de Série]:[Mês]],5,0))),P37)</f>
        <v>44783</v>
      </c>
      <c r="R37" s="1" t="str">
        <f t="shared" ca="1" si="0"/>
        <v>Calibrado</v>
      </c>
      <c r="S37" s="1">
        <f>IFERROR(IFERROR(IFERROR(VLOOKUP(J37,Obs.Técnicas23[[Número de Série]:[Mês]],2,0),VLOOKUP(J37,Obs.Técnicas22[[Número de Série]:[Mês]],2,0)),(VLOOKUP(J37,Obs.Técnicas21[[Número de Série]:[Mês]],2,0))),"")</f>
        <v>17571</v>
      </c>
      <c r="T37" s="1" t="str">
        <f>IFERROR(IFERROR(IFERROR(VLOOKUP(J37,Obs.Técnicas23[[Número de Série]:[Mês]],3,0),VLOOKUP(J37,Obs.Técnicas22[[Número de Série]:[Mês]],3,0)),(VLOOKUP(J37,Obs.Técnicas21[[Número de Série]:[Mês]],3,0))),"Hexis")</f>
        <v>ER ANALITICA</v>
      </c>
      <c r="U37" s="1" t="str">
        <f>IFERROR(IFERROR(IFERROR(VLOOKUP(J37,Obs.Técnicas23[[Número de Série]:[Mês]],4,0),VLOOKUP(J37,Obs.Técnicas22[[Número de Série]:[Mês]],4,0)),(VLOOKUP(J37,Obs.Técnicas21[[Número de Série]:[Mês]],4,0))),"")</f>
        <v>Sonda de condutívidade apresenta vida útil avançada.</v>
      </c>
      <c r="V37" s="1" t="s">
        <v>1209</v>
      </c>
      <c r="W37" s="1">
        <f t="shared" si="1"/>
        <v>8</v>
      </c>
      <c r="X37" s="1">
        <v>5</v>
      </c>
      <c r="Y37" s="1" t="e">
        <f>VLOOKUP(Controle[[#This Row],[Serial Number]],'Adicionados '!$B:$L,11,FALSE)</f>
        <v>#N/A</v>
      </c>
    </row>
    <row r="38" spans="1:25" hidden="1" x14ac:dyDescent="0.25">
      <c r="A38" s="1" t="s">
        <v>23</v>
      </c>
      <c r="B38" s="1" t="s">
        <v>122</v>
      </c>
      <c r="C38" s="1" t="s">
        <v>123</v>
      </c>
      <c r="D38" s="1" t="s">
        <v>124</v>
      </c>
      <c r="E38" s="1" t="s">
        <v>65</v>
      </c>
      <c r="F38" s="1" t="s">
        <v>66</v>
      </c>
      <c r="G38" s="1" t="s">
        <v>29</v>
      </c>
      <c r="H38" s="1" t="s">
        <v>119</v>
      </c>
      <c r="I38" s="1" t="s">
        <v>41</v>
      </c>
      <c r="J38" s="9">
        <v>59343</v>
      </c>
      <c r="K38" s="1" t="s">
        <v>42</v>
      </c>
      <c r="L38" s="1" t="s">
        <v>1506</v>
      </c>
      <c r="M38" s="1" t="s">
        <v>125</v>
      </c>
      <c r="N38" s="1" t="s">
        <v>126</v>
      </c>
      <c r="O38" s="2">
        <v>44105</v>
      </c>
      <c r="P3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38" s="2">
        <f>IFERROR(IFERROR(IFERROR(VLOOKUP(J38,Obs.Técnicas23[[Número de Série]:[Mês]],5,0),VLOOKUP(J38,Obs.Técnicas22[[Número de Série]:[Mês]],5,0)),(VLOOKUP(J38,Obs.Técnicas21[[Número de Série]:[Mês]],5,0))),P38)</f>
        <v>44783</v>
      </c>
      <c r="R38" s="1" t="str">
        <f t="shared" ca="1" si="0"/>
        <v>Calibrado</v>
      </c>
      <c r="S38" s="1">
        <f>IFERROR(IFERROR(IFERROR(VLOOKUP(J38,Obs.Técnicas23[[Número de Série]:[Mês]],2,0),VLOOKUP(J38,Obs.Técnicas22[[Número de Série]:[Mês]],2,0)),(VLOOKUP(J38,Obs.Técnicas21[[Número de Série]:[Mês]],2,0))),"")</f>
        <v>17572</v>
      </c>
      <c r="T38" s="1" t="str">
        <f>IFERROR(IFERROR(IFERROR(VLOOKUP(J38,Obs.Técnicas23[[Número de Série]:[Mês]],3,0),VLOOKUP(J38,Obs.Técnicas22[[Número de Série]:[Mês]],3,0)),(VLOOKUP(J38,Obs.Técnicas21[[Número de Série]:[Mês]],3,0))),"Hexis")</f>
        <v>ER ANALITICA</v>
      </c>
      <c r="U38" s="1">
        <f>IFERROR(IFERROR(IFERROR(VLOOKUP(J38,Obs.Técnicas23[[Número de Série]:[Mês]],4,0),VLOOKUP(J38,Obs.Técnicas22[[Número de Série]:[Mês]],4,0)),(VLOOKUP(J38,Obs.Técnicas21[[Número de Série]:[Mês]],4,0))),"")</f>
        <v>0</v>
      </c>
      <c r="V38" s="1" t="s">
        <v>1209</v>
      </c>
      <c r="W38" s="1">
        <f t="shared" si="1"/>
        <v>8</v>
      </c>
      <c r="X38" s="1">
        <v>5</v>
      </c>
      <c r="Y38" s="1" t="e">
        <f>VLOOKUP(Controle[[#This Row],[Serial Number]],'Adicionados '!$B:$L,11,FALSE)</f>
        <v>#N/A</v>
      </c>
    </row>
    <row r="39" spans="1:25" hidden="1" x14ac:dyDescent="0.25">
      <c r="A39" s="1" t="s">
        <v>23</v>
      </c>
      <c r="B39" s="1" t="s">
        <v>122</v>
      </c>
      <c r="C39" s="1" t="s">
        <v>123</v>
      </c>
      <c r="D39" s="1" t="s">
        <v>124</v>
      </c>
      <c r="E39" s="1" t="s">
        <v>65</v>
      </c>
      <c r="F39" s="1" t="s">
        <v>66</v>
      </c>
      <c r="G39" s="1" t="s">
        <v>29</v>
      </c>
      <c r="H39" s="1" t="s">
        <v>119</v>
      </c>
      <c r="I39" s="1" t="s">
        <v>250</v>
      </c>
      <c r="J39" s="9">
        <v>212256601040</v>
      </c>
      <c r="K39" s="1" t="s">
        <v>36</v>
      </c>
      <c r="L39" s="1" t="s">
        <v>128</v>
      </c>
      <c r="M39" s="1" t="s">
        <v>125</v>
      </c>
      <c r="N39" s="1" t="s">
        <v>126</v>
      </c>
      <c r="O39" s="2">
        <v>44409</v>
      </c>
      <c r="P3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44409</v>
      </c>
      <c r="Q39" s="2">
        <f>IFERROR(IFERROR(IFERROR(VLOOKUP(J39,Obs.Técnicas23[[Número de Série]:[Mês]],5,0),VLOOKUP(J39,Obs.Técnicas22[[Número de Série]:[Mês]],5,0)),(VLOOKUP(J39,Obs.Técnicas21[[Número de Série]:[Mês]],5,0))),P39)</f>
        <v>44783</v>
      </c>
      <c r="R39" s="1" t="str">
        <f t="shared" ca="1" si="0"/>
        <v>Calibrado</v>
      </c>
      <c r="S39" s="1">
        <f>IFERROR(IFERROR(IFERROR(VLOOKUP(J39,Obs.Técnicas23[[Número de Série]:[Mês]],2,0),VLOOKUP(J39,Obs.Técnicas22[[Número de Série]:[Mês]],2,0)),(VLOOKUP(J39,Obs.Técnicas21[[Número de Série]:[Mês]],2,0))),"")</f>
        <v>17573</v>
      </c>
      <c r="T39" s="1" t="str">
        <f>IFERROR(IFERROR(IFERROR(VLOOKUP(J39,Obs.Técnicas23[[Número de Série]:[Mês]],3,0),VLOOKUP(J39,Obs.Técnicas22[[Número de Série]:[Mês]],3,0)),(VLOOKUP(J39,Obs.Técnicas21[[Número de Série]:[Mês]],3,0))),"Hexis")</f>
        <v>ER ANALITICA</v>
      </c>
      <c r="U39" s="1">
        <f>IFERROR(IFERROR(IFERROR(VLOOKUP(J39,Obs.Técnicas23[[Número de Série]:[Mês]],4,0),VLOOKUP(J39,Obs.Técnicas22[[Número de Série]:[Mês]],4,0)),(VLOOKUP(J39,Obs.Técnicas21[[Número de Série]:[Mês]],4,0))),"")</f>
        <v>0</v>
      </c>
      <c r="V39" s="1" t="s">
        <v>1209</v>
      </c>
      <c r="W39" s="1">
        <f t="shared" si="1"/>
        <v>8</v>
      </c>
      <c r="X39" s="1">
        <v>5</v>
      </c>
      <c r="Y39" s="1" t="e">
        <f>VLOOKUP(Controle[[#This Row],[Serial Number]],'Adicionados '!$B:$L,11,FALSE)</f>
        <v>#N/A</v>
      </c>
    </row>
    <row r="40" spans="1:25" hidden="1" x14ac:dyDescent="0.25">
      <c r="A40" s="1" t="s">
        <v>23</v>
      </c>
      <c r="B40" s="1" t="s">
        <v>133</v>
      </c>
      <c r="C40" s="1" t="s">
        <v>134</v>
      </c>
      <c r="D40" s="1" t="s">
        <v>135</v>
      </c>
      <c r="E40" s="1" t="s">
        <v>65</v>
      </c>
      <c r="F40" s="1" t="s">
        <v>66</v>
      </c>
      <c r="G40" s="1" t="s">
        <v>29</v>
      </c>
      <c r="H40" s="1" t="s">
        <v>119</v>
      </c>
      <c r="I40" s="1" t="s">
        <v>68</v>
      </c>
      <c r="J40" s="9">
        <v>20090148</v>
      </c>
      <c r="K40" s="1" t="s">
        <v>137</v>
      </c>
      <c r="L40" s="1" t="s">
        <v>138</v>
      </c>
      <c r="M40" s="1" t="s">
        <v>129</v>
      </c>
      <c r="N40" s="1" t="s">
        <v>130</v>
      </c>
      <c r="O40" s="2">
        <v>44105</v>
      </c>
      <c r="P4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44105</v>
      </c>
      <c r="Q40" s="2">
        <f>IFERROR(IFERROR(IFERROR(VLOOKUP(J40,Obs.Técnicas23[[Número de Série]:[Mês]],5,0),VLOOKUP(J40,Obs.Técnicas22[[Número de Série]:[Mês]],5,0)),(VLOOKUP(J40,Obs.Técnicas21[[Número de Série]:[Mês]],5,0))),P40)</f>
        <v>44784</v>
      </c>
      <c r="R40" s="1" t="str">
        <f t="shared" ca="1" si="0"/>
        <v>Calibrado</v>
      </c>
      <c r="S40" s="1">
        <f>IFERROR(IFERROR(IFERROR(VLOOKUP(J40,Obs.Técnicas23[[Número de Série]:[Mês]],2,0),VLOOKUP(J40,Obs.Técnicas22[[Número de Série]:[Mês]],2,0)),(VLOOKUP(J40,Obs.Técnicas21[[Número de Série]:[Mês]],2,0))),"")</f>
        <v>17566</v>
      </c>
      <c r="T40" s="1" t="str">
        <f>IFERROR(IFERROR(IFERROR(VLOOKUP(J40,Obs.Técnicas23[[Número de Série]:[Mês]],3,0),VLOOKUP(J40,Obs.Técnicas22[[Número de Série]:[Mês]],3,0)),(VLOOKUP(J40,Obs.Técnicas21[[Número de Série]:[Mês]],3,0))),"Hexis")</f>
        <v>ER ANALITICA</v>
      </c>
      <c r="U40" s="1">
        <f>IFERROR(IFERROR(IFERROR(VLOOKUP(J40,Obs.Técnicas23[[Número de Série]:[Mês]],4,0),VLOOKUP(J40,Obs.Técnicas22[[Número de Série]:[Mês]],4,0)),(VLOOKUP(J40,Obs.Técnicas21[[Número de Série]:[Mês]],4,0))),"")</f>
        <v>0</v>
      </c>
      <c r="V40" s="1" t="s">
        <v>1209</v>
      </c>
      <c r="W40" s="1">
        <f t="shared" si="1"/>
        <v>8</v>
      </c>
      <c r="X40" s="1">
        <v>6</v>
      </c>
      <c r="Y40" s="1" t="e">
        <f>VLOOKUP(Controle[[#This Row],[Serial Number]],'Adicionados '!$B:$L,11,FALSE)</f>
        <v>#N/A</v>
      </c>
    </row>
    <row r="41" spans="1:25" hidden="1" x14ac:dyDescent="0.25">
      <c r="A41" s="1" t="s">
        <v>23</v>
      </c>
      <c r="B41" s="1" t="s">
        <v>1513</v>
      </c>
      <c r="C41" s="32" t="s">
        <v>1514</v>
      </c>
      <c r="D41" s="1" t="s">
        <v>1515</v>
      </c>
      <c r="E41" s="1" t="s">
        <v>65</v>
      </c>
      <c r="F41" s="1" t="s">
        <v>66</v>
      </c>
      <c r="G41" s="1" t="s">
        <v>29</v>
      </c>
      <c r="H41" s="1" t="s">
        <v>119</v>
      </c>
      <c r="I41" s="1" t="s">
        <v>55</v>
      </c>
      <c r="J41" s="9">
        <v>1788818</v>
      </c>
      <c r="K41" s="1" t="s">
        <v>36</v>
      </c>
      <c r="L41" s="1" t="s">
        <v>96</v>
      </c>
      <c r="M41" s="1" t="s">
        <v>129</v>
      </c>
      <c r="N41" s="1" t="s">
        <v>130</v>
      </c>
      <c r="O41" s="2">
        <v>44105</v>
      </c>
      <c r="P4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41" s="2">
        <f>IFERROR(IFERROR(IFERROR(VLOOKUP(J41,Obs.Técnicas23[[Número de Série]:[Mês]],5,0),VLOOKUP(J41,Obs.Técnicas22[[Número de Série]:[Mês]],5,0)),(VLOOKUP(J41,Obs.Técnicas21[[Número de Série]:[Mês]],5,0))),P41)</f>
        <v>45016</v>
      </c>
      <c r="R41" s="1" t="str">
        <f t="shared" ca="1" si="0"/>
        <v>Calibrado</v>
      </c>
      <c r="S41" s="1">
        <f>IFERROR(IFERROR(IFERROR(VLOOKUP(J41,Obs.Técnicas23[[Número de Série]:[Mês]],2,0),VLOOKUP(J41,Obs.Técnicas22[[Número de Série]:[Mês]],2,0)),(VLOOKUP(J41,Obs.Técnicas21[[Número de Série]:[Mês]],2,0))),"")</f>
        <v>18215</v>
      </c>
      <c r="T41" s="1" t="str">
        <f>IFERROR(IFERROR(IFERROR(VLOOKUP(J41,Obs.Técnicas23[[Número de Série]:[Mês]],3,0),VLOOKUP(J41,Obs.Técnicas22[[Número de Série]:[Mês]],3,0)),(VLOOKUP(J41,Obs.Técnicas21[[Número de Série]:[Mês]],3,0))),"Hexis")</f>
        <v>ER ANALITICA</v>
      </c>
      <c r="U41" s="1">
        <f>IFERROR(IFERROR(IFERROR(VLOOKUP(J41,Obs.Técnicas23[[Número de Série]:[Mês]],4,0),VLOOKUP(J41,Obs.Técnicas22[[Número de Série]:[Mês]],4,0)),(VLOOKUP(J41,Obs.Técnicas21[[Número de Série]:[Mês]],4,0))),"")</f>
        <v>0</v>
      </c>
      <c r="V41" s="1" t="s">
        <v>1209</v>
      </c>
      <c r="W41" s="1">
        <f t="shared" si="1"/>
        <v>3</v>
      </c>
      <c r="X41" s="1">
        <v>6</v>
      </c>
      <c r="Y41" s="1" t="e">
        <f>VLOOKUP(Controle[[#This Row],[Serial Number]],'Adicionados '!$B:$L,11,FALSE)</f>
        <v>#N/A</v>
      </c>
    </row>
    <row r="42" spans="1:25" hidden="1" x14ac:dyDescent="0.25">
      <c r="A42" s="1" t="s">
        <v>23</v>
      </c>
      <c r="B42" s="1" t="s">
        <v>133</v>
      </c>
      <c r="C42" s="1" t="s">
        <v>134</v>
      </c>
      <c r="D42" s="1" t="s">
        <v>135</v>
      </c>
      <c r="E42" s="1" t="s">
        <v>65</v>
      </c>
      <c r="F42" s="1" t="s">
        <v>66</v>
      </c>
      <c r="G42" s="1" t="s">
        <v>29</v>
      </c>
      <c r="H42" s="1" t="s">
        <v>119</v>
      </c>
      <c r="I42" s="1" t="s">
        <v>41</v>
      </c>
      <c r="J42" s="9">
        <v>72555</v>
      </c>
      <c r="K42" s="1" t="s">
        <v>42</v>
      </c>
      <c r="L42" s="1" t="s">
        <v>1506</v>
      </c>
      <c r="M42" s="1" t="s">
        <v>129</v>
      </c>
      <c r="N42" s="1" t="s">
        <v>130</v>
      </c>
      <c r="O42" s="2">
        <v>44409</v>
      </c>
      <c r="P4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44409</v>
      </c>
      <c r="Q42" s="2">
        <f>IFERROR(IFERROR(IFERROR(VLOOKUP(J42,Obs.Técnicas23[[Número de Série]:[Mês]],5,0),VLOOKUP(J42,Obs.Técnicas22[[Número de Série]:[Mês]],5,0)),(VLOOKUP(J42,Obs.Técnicas21[[Número de Série]:[Mês]],5,0))),P42)</f>
        <v>44784</v>
      </c>
      <c r="R42" s="1" t="str">
        <f t="shared" ca="1" si="0"/>
        <v>Calibrado</v>
      </c>
      <c r="S42" s="1">
        <f>IFERROR(IFERROR(IFERROR(VLOOKUP(J42,Obs.Técnicas23[[Número de Série]:[Mês]],2,0),VLOOKUP(J42,Obs.Técnicas22[[Número de Série]:[Mês]],2,0)),(VLOOKUP(J42,Obs.Técnicas21[[Número de Série]:[Mês]],2,0))),"")</f>
        <v>17568</v>
      </c>
      <c r="T42" s="1" t="str">
        <f>IFERROR(IFERROR(IFERROR(VLOOKUP(J42,Obs.Técnicas23[[Número de Série]:[Mês]],3,0),VLOOKUP(J42,Obs.Técnicas22[[Número de Série]:[Mês]],3,0)),(VLOOKUP(J42,Obs.Técnicas21[[Número de Série]:[Mês]],3,0))),"Hexis")</f>
        <v>ER ANALITICA</v>
      </c>
      <c r="U42" s="1">
        <f>IFERROR(IFERROR(IFERROR(VLOOKUP(J42,Obs.Técnicas23[[Número de Série]:[Mês]],4,0),VLOOKUP(J42,Obs.Técnicas22[[Número de Série]:[Mês]],4,0)),(VLOOKUP(J42,Obs.Técnicas21[[Número de Série]:[Mês]],4,0))),"")</f>
        <v>0</v>
      </c>
      <c r="V42" s="1" t="s">
        <v>1209</v>
      </c>
      <c r="W42" s="1">
        <f t="shared" si="1"/>
        <v>8</v>
      </c>
      <c r="X42" s="1">
        <v>5</v>
      </c>
      <c r="Y42" s="1" t="e">
        <f>VLOOKUP(Controle[[#This Row],[Serial Number]],'Adicionados '!$B:$L,11,FALSE)</f>
        <v>#N/A</v>
      </c>
    </row>
    <row r="43" spans="1:25" hidden="1" x14ac:dyDescent="0.25">
      <c r="A43" s="1" t="s">
        <v>23</v>
      </c>
      <c r="B43" s="1" t="s">
        <v>133</v>
      </c>
      <c r="C43" s="1" t="s">
        <v>134</v>
      </c>
      <c r="D43" s="1" t="s">
        <v>135</v>
      </c>
      <c r="E43" s="1" t="s">
        <v>65</v>
      </c>
      <c r="F43" s="1" t="s">
        <v>66</v>
      </c>
      <c r="G43" s="1" t="s">
        <v>29</v>
      </c>
      <c r="H43" s="1" t="s">
        <v>119</v>
      </c>
      <c r="I43" s="1" t="s">
        <v>38</v>
      </c>
      <c r="J43" s="9">
        <v>72561</v>
      </c>
      <c r="K43" s="1" t="s">
        <v>42</v>
      </c>
      <c r="L43" s="1" t="s">
        <v>288</v>
      </c>
      <c r="M43" s="1" t="s">
        <v>129</v>
      </c>
      <c r="N43" s="1" t="s">
        <v>130</v>
      </c>
      <c r="O43" s="2">
        <v>44513</v>
      </c>
      <c r="P4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44513</v>
      </c>
      <c r="Q43" s="2">
        <f>IFERROR(IFERROR(IFERROR(VLOOKUP(J43,Obs.Técnicas23[[Número de Série]:[Mês]],5,0),VLOOKUP(J43,Obs.Técnicas22[[Número de Série]:[Mês]],5,0)),(VLOOKUP(J43,Obs.Técnicas21[[Número de Série]:[Mês]],5,0))),P43)</f>
        <v>44784</v>
      </c>
      <c r="R43" s="1" t="str">
        <f t="shared" ca="1" si="0"/>
        <v>Calibrado</v>
      </c>
      <c r="S43" s="1">
        <f>IFERROR(IFERROR(IFERROR(VLOOKUP(J43,Obs.Técnicas23[[Número de Série]:[Mês]],2,0),VLOOKUP(J43,Obs.Técnicas22[[Número de Série]:[Mês]],2,0)),(VLOOKUP(J43,Obs.Técnicas21[[Número de Série]:[Mês]],2,0))),"")</f>
        <v>17569</v>
      </c>
      <c r="T43" s="1" t="str">
        <f>IFERROR(IFERROR(IFERROR(VLOOKUP(J43,Obs.Técnicas23[[Número de Série]:[Mês]],3,0),VLOOKUP(J43,Obs.Técnicas22[[Número de Série]:[Mês]],3,0)),(VLOOKUP(J43,Obs.Técnicas21[[Número de Série]:[Mês]],3,0))),"Hexis")</f>
        <v>ER ANALITICA</v>
      </c>
      <c r="U43" s="1">
        <f>IFERROR(IFERROR(IFERROR(VLOOKUP(J43,Obs.Técnicas23[[Número de Série]:[Mês]],4,0),VLOOKUP(J43,Obs.Técnicas22[[Número de Série]:[Mês]],4,0)),(VLOOKUP(J43,Obs.Técnicas21[[Número de Série]:[Mês]],4,0))),"")</f>
        <v>0</v>
      </c>
      <c r="V43" s="1" t="s">
        <v>1209</v>
      </c>
      <c r="W43" s="1">
        <f t="shared" si="1"/>
        <v>8</v>
      </c>
      <c r="X43" s="1">
        <v>6</v>
      </c>
      <c r="Y43" s="1" t="e">
        <f>VLOOKUP(Controle[[#This Row],[Serial Number]],'Adicionados '!$B:$L,11,FALSE)</f>
        <v>#N/A</v>
      </c>
    </row>
    <row r="44" spans="1:25" hidden="1" x14ac:dyDescent="0.25">
      <c r="A44" s="1" t="s">
        <v>23</v>
      </c>
      <c r="B44" s="1" t="s">
        <v>133</v>
      </c>
      <c r="C44" s="1" t="s">
        <v>134</v>
      </c>
      <c r="D44" s="1" t="s">
        <v>135</v>
      </c>
      <c r="E44" s="1" t="s">
        <v>65</v>
      </c>
      <c r="F44" s="1" t="s">
        <v>66</v>
      </c>
      <c r="G44" s="1" t="s">
        <v>29</v>
      </c>
      <c r="H44" s="1" t="s">
        <v>119</v>
      </c>
      <c r="I44" s="1" t="s">
        <v>31</v>
      </c>
      <c r="J44" s="9" t="s">
        <v>141</v>
      </c>
      <c r="K44" s="1" t="s">
        <v>36</v>
      </c>
      <c r="L44" s="1" t="s">
        <v>76</v>
      </c>
      <c r="M44" s="1" t="s">
        <v>129</v>
      </c>
      <c r="N44" s="1" t="s">
        <v>130</v>
      </c>
      <c r="O44" s="2">
        <v>44501</v>
      </c>
      <c r="P4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44501</v>
      </c>
      <c r="Q44" s="2">
        <f>IFERROR(IFERROR(IFERROR(VLOOKUP(J44,Obs.Técnicas23[[Número de Série]:[Mês]],5,0),VLOOKUP(J44,Obs.Técnicas22[[Número de Série]:[Mês]],5,0)),(VLOOKUP(J44,Obs.Técnicas21[[Número de Série]:[Mês]],5,0))),P44)</f>
        <v>44784</v>
      </c>
      <c r="R44" s="1" t="str">
        <f t="shared" ca="1" si="0"/>
        <v>Calibrado</v>
      </c>
      <c r="S44" s="1">
        <f>IFERROR(IFERROR(IFERROR(VLOOKUP(J44,Obs.Técnicas23[[Número de Série]:[Mês]],2,0),VLOOKUP(J44,Obs.Técnicas22[[Número de Série]:[Mês]],2,0)),(VLOOKUP(J44,Obs.Técnicas21[[Número de Série]:[Mês]],2,0))),"")</f>
        <v>17570</v>
      </c>
      <c r="T44" s="1" t="str">
        <f>IFERROR(IFERROR(IFERROR(VLOOKUP(J44,Obs.Técnicas23[[Número de Série]:[Mês]],3,0),VLOOKUP(J44,Obs.Técnicas22[[Número de Série]:[Mês]],3,0)),(VLOOKUP(J44,Obs.Técnicas21[[Número de Série]:[Mês]],3,0))),"Hexis")</f>
        <v>ER ANALITICA</v>
      </c>
      <c r="U44" s="1">
        <f>IFERROR(IFERROR(IFERROR(VLOOKUP(J44,Obs.Técnicas23[[Número de Série]:[Mês]],4,0),VLOOKUP(J44,Obs.Técnicas22[[Número de Série]:[Mês]],4,0)),(VLOOKUP(J44,Obs.Técnicas21[[Número de Série]:[Mês]],4,0))),"")</f>
        <v>0</v>
      </c>
      <c r="V44" s="1" t="s">
        <v>1209</v>
      </c>
      <c r="W44" s="1">
        <f t="shared" si="1"/>
        <v>8</v>
      </c>
      <c r="X44" s="1">
        <v>6</v>
      </c>
      <c r="Y44" s="1" t="str">
        <f>VLOOKUP(Controle[[#This Row],[Serial Number]],'Adicionados '!$B:$L,11,FALSE)</f>
        <v>ADICIONADO</v>
      </c>
    </row>
    <row r="45" spans="1:25" hidden="1" x14ac:dyDescent="0.25">
      <c r="A45" s="1" t="s">
        <v>23</v>
      </c>
      <c r="B45" s="1" t="s">
        <v>122</v>
      </c>
      <c r="C45" s="1" t="s">
        <v>123</v>
      </c>
      <c r="D45" s="1" t="s">
        <v>124</v>
      </c>
      <c r="E45" s="1" t="s">
        <v>65</v>
      </c>
      <c r="F45" s="1" t="s">
        <v>66</v>
      </c>
      <c r="G45" s="1" t="s">
        <v>29</v>
      </c>
      <c r="H45" s="1" t="s">
        <v>119</v>
      </c>
      <c r="I45" s="1" t="s">
        <v>43</v>
      </c>
      <c r="J45" s="9">
        <v>59792</v>
      </c>
      <c r="K45" s="1" t="s">
        <v>42</v>
      </c>
      <c r="L45" s="1" t="s">
        <v>158</v>
      </c>
      <c r="M45" s="1" t="s">
        <v>129</v>
      </c>
      <c r="N45" s="1" t="s">
        <v>130</v>
      </c>
      <c r="O45" s="2">
        <v>44105</v>
      </c>
      <c r="P4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45" s="2">
        <f>IFERROR(IFERROR(IFERROR(VLOOKUP(J45,Obs.Técnicas23[[Número de Série]:[Mês]],5,0),VLOOKUP(J45,Obs.Técnicas22[[Número de Série]:[Mês]],5,0)),(VLOOKUP(J45,Obs.Técnicas21[[Número de Série]:[Mês]],5,0))),P45)</f>
        <v>44784</v>
      </c>
      <c r="R45" s="1" t="str">
        <f t="shared" ca="1" si="0"/>
        <v>Calibrado</v>
      </c>
      <c r="S45" s="1">
        <f>IFERROR(IFERROR(IFERROR(VLOOKUP(J45,Obs.Técnicas23[[Número de Série]:[Mês]],2,0),VLOOKUP(J45,Obs.Técnicas22[[Número de Série]:[Mês]],2,0)),(VLOOKUP(J45,Obs.Técnicas21[[Número de Série]:[Mês]],2,0))),"")</f>
        <v>17564</v>
      </c>
      <c r="T45" s="1" t="str">
        <f>IFERROR(IFERROR(IFERROR(VLOOKUP(J45,Obs.Técnicas23[[Número de Série]:[Mês]],3,0),VLOOKUP(J45,Obs.Técnicas22[[Número de Série]:[Mês]],3,0)),(VLOOKUP(J45,Obs.Técnicas21[[Número de Série]:[Mês]],3,0))),"Hexis")</f>
        <v>ER ANALITICA</v>
      </c>
      <c r="U45" s="1" t="str">
        <f>IFERROR(IFERROR(IFERROR(VLOOKUP(J45,Obs.Técnicas23[[Número de Série]:[Mês]],4,0),VLOOKUP(J45,Obs.Técnicas22[[Número de Série]:[Mês]],4,0)),(VLOOKUP(J45,Obs.Técnicas21[[Número de Série]:[Mês]],4,0))),"")</f>
        <v>Máscara do teclado avariada</v>
      </c>
      <c r="V45" s="1" t="s">
        <v>1209</v>
      </c>
      <c r="W45" s="1">
        <f t="shared" si="1"/>
        <v>8</v>
      </c>
      <c r="X45" s="1">
        <v>6</v>
      </c>
      <c r="Y45" s="1" t="e">
        <f>VLOOKUP(Controle[[#This Row],[Serial Number]],'Adicionados '!$B:$L,11,FALSE)</f>
        <v>#N/A</v>
      </c>
    </row>
    <row r="46" spans="1:25" hidden="1" x14ac:dyDescent="0.25">
      <c r="A46" s="1" t="s">
        <v>23</v>
      </c>
      <c r="B46" s="1" t="s">
        <v>122</v>
      </c>
      <c r="C46" s="1" t="s">
        <v>123</v>
      </c>
      <c r="D46" s="1" t="s">
        <v>124</v>
      </c>
      <c r="E46" s="1" t="s">
        <v>65</v>
      </c>
      <c r="F46" s="1" t="s">
        <v>66</v>
      </c>
      <c r="G46" s="1" t="s">
        <v>29</v>
      </c>
      <c r="H46" s="1" t="s">
        <v>119</v>
      </c>
      <c r="I46" s="1" t="s">
        <v>43</v>
      </c>
      <c r="J46" s="9" t="s">
        <v>1275</v>
      </c>
      <c r="K46" s="1" t="s">
        <v>36</v>
      </c>
      <c r="L46" s="1" t="s">
        <v>132</v>
      </c>
      <c r="M46" s="1" t="s">
        <v>129</v>
      </c>
      <c r="N46" s="1" t="s">
        <v>130</v>
      </c>
      <c r="O46" s="2">
        <v>44501</v>
      </c>
      <c r="P4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44501</v>
      </c>
      <c r="Q46" s="2">
        <f>IFERROR(IFERROR(IFERROR(VLOOKUP(J46,Obs.Técnicas23[[Número de Série]:[Mês]],5,0),VLOOKUP(J46,Obs.Técnicas22[[Número de Série]:[Mês]],5,0)),(VLOOKUP(J46,Obs.Técnicas21[[Número de Série]:[Mês]],5,0))),P46)</f>
        <v>44784</v>
      </c>
      <c r="R46" s="1" t="str">
        <f t="shared" ca="1" si="0"/>
        <v>Calibrado</v>
      </c>
      <c r="S46" s="1">
        <f>IFERROR(IFERROR(IFERROR(VLOOKUP(J46,Obs.Técnicas23[[Número de Série]:[Mês]],2,0),VLOOKUP(J46,Obs.Técnicas22[[Número de Série]:[Mês]],2,0)),(VLOOKUP(J46,Obs.Técnicas21[[Número de Série]:[Mês]],2,0))),"")</f>
        <v>17565</v>
      </c>
      <c r="T46" s="1" t="str">
        <f>IFERROR(IFERROR(IFERROR(VLOOKUP(J46,Obs.Técnicas23[[Número de Série]:[Mês]],3,0),VLOOKUP(J46,Obs.Técnicas22[[Número de Série]:[Mês]],3,0)),(VLOOKUP(J46,Obs.Técnicas21[[Número de Série]:[Mês]],3,0))),"Hexis")</f>
        <v>ER ANALITICA</v>
      </c>
      <c r="U46" s="1">
        <f>IFERROR(IFERROR(IFERROR(VLOOKUP(J46,Obs.Técnicas23[[Número de Série]:[Mês]],4,0),VLOOKUP(J46,Obs.Técnicas22[[Número de Série]:[Mês]],4,0)),(VLOOKUP(J46,Obs.Técnicas21[[Número de Série]:[Mês]],4,0))),"")</f>
        <v>0</v>
      </c>
      <c r="V46" s="1" t="s">
        <v>1209</v>
      </c>
      <c r="W46" s="1">
        <f t="shared" si="1"/>
        <v>8</v>
      </c>
      <c r="X46" s="1">
        <v>8</v>
      </c>
      <c r="Y46" s="1" t="e">
        <f>VLOOKUP(Controle[[#This Row],[Serial Number]],'Adicionados '!$B:$L,11,FALSE)</f>
        <v>#N/A</v>
      </c>
    </row>
    <row r="47" spans="1:25" hidden="1" x14ac:dyDescent="0.25">
      <c r="A47" s="1" t="s">
        <v>23</v>
      </c>
      <c r="B47" s="1" t="s">
        <v>122</v>
      </c>
      <c r="C47" s="1" t="s">
        <v>123</v>
      </c>
      <c r="D47" s="1" t="s">
        <v>124</v>
      </c>
      <c r="E47" s="1" t="s">
        <v>65</v>
      </c>
      <c r="F47" s="1" t="s">
        <v>66</v>
      </c>
      <c r="G47" s="1" t="s">
        <v>29</v>
      </c>
      <c r="H47" s="1" t="s">
        <v>119</v>
      </c>
      <c r="I47" s="1" t="s">
        <v>55</v>
      </c>
      <c r="J47" s="9">
        <v>150060001017</v>
      </c>
      <c r="K47" s="1" t="s">
        <v>36</v>
      </c>
      <c r="L47" s="1" t="s">
        <v>142</v>
      </c>
      <c r="M47" s="1" t="s">
        <v>143</v>
      </c>
      <c r="N47" s="1" t="s">
        <v>144</v>
      </c>
      <c r="O47" s="2">
        <v>44105</v>
      </c>
      <c r="P4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47" s="2">
        <f>IFERROR(IFERROR(IFERROR(VLOOKUP(J47,Obs.Técnicas23[[Número de Série]:[Mês]],5,0),VLOOKUP(J47,Obs.Técnicas22[[Número de Série]:[Mês]],5,0)),(VLOOKUP(J47,Obs.Técnicas21[[Número de Série]:[Mês]],5,0))),P47)</f>
        <v>44783</v>
      </c>
      <c r="R47" s="1" t="str">
        <f t="shared" ca="1" si="0"/>
        <v>Calibrado</v>
      </c>
      <c r="S47" s="1">
        <f>IFERROR(IFERROR(IFERROR(VLOOKUP(J47,Obs.Técnicas23[[Número de Série]:[Mês]],2,0),VLOOKUP(J47,Obs.Técnicas22[[Número de Série]:[Mês]],2,0)),(VLOOKUP(J47,Obs.Técnicas21[[Número de Série]:[Mês]],2,0))),"")</f>
        <v>17574</v>
      </c>
      <c r="T47" s="1" t="str">
        <f>IFERROR(IFERROR(IFERROR(VLOOKUP(J47,Obs.Técnicas23[[Número de Série]:[Mês]],3,0),VLOOKUP(J47,Obs.Técnicas22[[Número de Série]:[Mês]],3,0)),(VLOOKUP(J47,Obs.Técnicas21[[Número de Série]:[Mês]],3,0))),"Hexis")</f>
        <v>ER ANALITICA</v>
      </c>
      <c r="U47" s="1">
        <f>IFERROR(IFERROR(IFERROR(VLOOKUP(J47,Obs.Técnicas23[[Número de Série]:[Mês]],4,0),VLOOKUP(J47,Obs.Técnicas22[[Número de Série]:[Mês]],4,0)),(VLOOKUP(J47,Obs.Técnicas21[[Número de Série]:[Mês]],4,0))),"")</f>
        <v>0</v>
      </c>
      <c r="V47" s="1" t="s">
        <v>1209</v>
      </c>
      <c r="W47" s="1">
        <f t="shared" si="1"/>
        <v>8</v>
      </c>
      <c r="X47" s="1">
        <v>8</v>
      </c>
      <c r="Y47" s="1" t="e">
        <f>VLOOKUP(Controle[[#This Row],[Serial Number]],'Adicionados '!$B:$L,11,FALSE)</f>
        <v>#N/A</v>
      </c>
    </row>
    <row r="48" spans="1:25" hidden="1" x14ac:dyDescent="0.25">
      <c r="A48" s="1" t="s">
        <v>23</v>
      </c>
      <c r="B48" s="1" t="s">
        <v>145</v>
      </c>
      <c r="C48" s="1" t="s">
        <v>146</v>
      </c>
      <c r="D48" s="1" t="s">
        <v>147</v>
      </c>
      <c r="E48" s="1" t="s">
        <v>148</v>
      </c>
      <c r="F48" s="1" t="s">
        <v>149</v>
      </c>
      <c r="G48" s="1" t="s">
        <v>29</v>
      </c>
      <c r="H48" s="1" t="s">
        <v>150</v>
      </c>
      <c r="I48" s="1" t="s">
        <v>38</v>
      </c>
      <c r="J48" s="9">
        <v>12199</v>
      </c>
      <c r="K48" s="1" t="s">
        <v>719</v>
      </c>
      <c r="L48" s="1" t="s">
        <v>86</v>
      </c>
      <c r="M48" s="1" t="s">
        <v>151</v>
      </c>
      <c r="N48" s="1" t="s">
        <v>152</v>
      </c>
      <c r="O48" s="2">
        <v>44406</v>
      </c>
      <c r="P4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48" s="2">
        <f>IFERROR(IFERROR(IFERROR(VLOOKUP(J48,Obs.Técnicas23[[Número de Série]:[Mês]],5,0),VLOOKUP(J48,Obs.Técnicas22[[Número de Série]:[Mês]],5,0)),(VLOOKUP(J48,Obs.Técnicas21[[Número de Série]:[Mês]],5,0))),P48)</f>
        <v>44817</v>
      </c>
      <c r="R48" s="1" t="str">
        <f t="shared" ca="1" si="0"/>
        <v>Calibrado</v>
      </c>
      <c r="S48" s="1">
        <f>IFERROR(IFERROR(IFERROR(VLOOKUP(J48,Obs.Técnicas23[[Número de Série]:[Mês]],2,0),VLOOKUP(J48,Obs.Técnicas22[[Número de Série]:[Mês]],2,0)),(VLOOKUP(J48,Obs.Técnicas21[[Número de Série]:[Mês]],2,0))),"")</f>
        <v>18066</v>
      </c>
      <c r="T48" s="1" t="str">
        <f>IFERROR(IFERROR(IFERROR(VLOOKUP(J48,Obs.Técnicas23[[Número de Série]:[Mês]],3,0),VLOOKUP(J48,Obs.Técnicas22[[Número de Série]:[Mês]],3,0)),(VLOOKUP(J48,Obs.Técnicas21[[Número de Série]:[Mês]],3,0))),"Hexis")</f>
        <v>ER ANALITICA</v>
      </c>
      <c r="U48" s="1">
        <f>IFERROR(IFERROR(IFERROR(VLOOKUP(J48,Obs.Técnicas23[[Número de Série]:[Mês]],4,0),VLOOKUP(J48,Obs.Técnicas22[[Número de Série]:[Mês]],4,0)),(VLOOKUP(J48,Obs.Técnicas21[[Número de Série]:[Mês]],4,0))),"")</f>
        <v>0</v>
      </c>
      <c r="V48" s="1" t="s">
        <v>1209</v>
      </c>
      <c r="W48" s="1">
        <f t="shared" si="1"/>
        <v>9</v>
      </c>
      <c r="X48" s="1">
        <v>7</v>
      </c>
      <c r="Y48" s="1" t="e">
        <f>VLOOKUP(Controle[[#This Row],[Serial Number]],'Adicionados '!$B:$L,11,FALSE)</f>
        <v>#N/A</v>
      </c>
    </row>
    <row r="49" spans="1:25" hidden="1" x14ac:dyDescent="0.25">
      <c r="A49" s="1" t="s">
        <v>23</v>
      </c>
      <c r="B49" s="1" t="s">
        <v>145</v>
      </c>
      <c r="C49" s="1" t="s">
        <v>146</v>
      </c>
      <c r="D49" s="1" t="s">
        <v>147</v>
      </c>
      <c r="E49" s="1" t="s">
        <v>148</v>
      </c>
      <c r="F49" s="1" t="s">
        <v>149</v>
      </c>
      <c r="G49" s="1" t="s">
        <v>29</v>
      </c>
      <c r="H49" s="1" t="s">
        <v>150</v>
      </c>
      <c r="I49" s="1" t="s">
        <v>55</v>
      </c>
      <c r="J49" s="9">
        <v>1199043</v>
      </c>
      <c r="K49" s="1" t="s">
        <v>36</v>
      </c>
      <c r="L49" s="1" t="s">
        <v>56</v>
      </c>
      <c r="M49" s="1" t="s">
        <v>151</v>
      </c>
      <c r="N49" s="1" t="s">
        <v>152</v>
      </c>
      <c r="O49" s="2">
        <v>44013</v>
      </c>
      <c r="P4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49" s="2">
        <f>IFERROR(IFERROR(IFERROR(VLOOKUP(J49,Obs.Técnicas23[[Número de Série]:[Mês]],5,0),VLOOKUP(J49,Obs.Técnicas22[[Número de Série]:[Mês]],5,0)),(VLOOKUP(J49,Obs.Técnicas21[[Número de Série]:[Mês]],5,0))),P49)</f>
        <v>44817</v>
      </c>
      <c r="R49" s="1" t="str">
        <f t="shared" ca="1" si="0"/>
        <v>Calibrado</v>
      </c>
      <c r="S49" s="1">
        <f>IFERROR(IFERROR(IFERROR(VLOOKUP(J49,Obs.Técnicas23[[Número de Série]:[Mês]],2,0),VLOOKUP(J49,Obs.Técnicas22[[Número de Série]:[Mês]],2,0)),(VLOOKUP(J49,Obs.Técnicas21[[Número de Série]:[Mês]],2,0))),"")</f>
        <v>18003</v>
      </c>
      <c r="T49" s="1" t="str">
        <f>IFERROR(IFERROR(IFERROR(VLOOKUP(J49,Obs.Técnicas23[[Número de Série]:[Mês]],3,0),VLOOKUP(J49,Obs.Técnicas22[[Número de Série]:[Mês]],3,0)),(VLOOKUP(J49,Obs.Técnicas21[[Número de Série]:[Mês]],3,0))),"Hexis")</f>
        <v>ER ANALITICA</v>
      </c>
      <c r="U49" s="1" t="str">
        <f>IFERROR(IFERROR(IFERROR(VLOOKUP(J49,Obs.Técnicas23[[Número de Série]:[Mês]],4,0),VLOOKUP(J49,Obs.Técnicas22[[Número de Série]:[Mês]],4,0)),(VLOOKUP(J49,Obs.Técnicas21[[Número de Série]:[Mês]],4,0))),"")</f>
        <v xml:space="preserve"> Compartimento de cubetas danificado, filtro óptico laranja (redondo) deteriorado e backlight queimado.</v>
      </c>
      <c r="V49" s="1" t="s">
        <v>1209</v>
      </c>
      <c r="W49" s="1">
        <f t="shared" si="1"/>
        <v>9</v>
      </c>
      <c r="X49" s="1">
        <v>7</v>
      </c>
      <c r="Y49" s="1" t="e">
        <f>VLOOKUP(Controle[[#This Row],[Serial Number]],'Adicionados '!$B:$L,11,FALSE)</f>
        <v>#N/A</v>
      </c>
    </row>
    <row r="50" spans="1:25" hidden="1" x14ac:dyDescent="0.25">
      <c r="A50" s="1" t="s">
        <v>23</v>
      </c>
      <c r="B50" s="1" t="s">
        <v>145</v>
      </c>
      <c r="C50" s="1" t="s">
        <v>146</v>
      </c>
      <c r="D50" s="1" t="s">
        <v>147</v>
      </c>
      <c r="E50" s="1" t="s">
        <v>148</v>
      </c>
      <c r="F50" s="1" t="s">
        <v>149</v>
      </c>
      <c r="G50" s="1" t="s">
        <v>29</v>
      </c>
      <c r="H50" s="1" t="s">
        <v>150</v>
      </c>
      <c r="I50" s="1" t="s">
        <v>153</v>
      </c>
      <c r="J50" s="9">
        <v>6247839</v>
      </c>
      <c r="K50" s="1" t="s">
        <v>39</v>
      </c>
      <c r="L50" s="1" t="s">
        <v>154</v>
      </c>
      <c r="M50" s="1" t="s">
        <v>151</v>
      </c>
      <c r="N50" s="1" t="s">
        <v>152</v>
      </c>
      <c r="O50" s="2">
        <v>44406</v>
      </c>
      <c r="P5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0" s="2">
        <f>IFERROR(IFERROR(IFERROR(VLOOKUP(J50,Obs.Técnicas23[[Número de Série]:[Mês]],5,0),VLOOKUP(J50,Obs.Técnicas22[[Número de Série]:[Mês]],5,0)),(VLOOKUP(J50,Obs.Técnicas21[[Número de Série]:[Mês]],5,0))),P50)</f>
        <v>44817</v>
      </c>
      <c r="R50" s="1" t="str">
        <f t="shared" ca="1" si="0"/>
        <v>Calibrado</v>
      </c>
      <c r="S50" s="1">
        <f>IFERROR(IFERROR(IFERROR(VLOOKUP(J50,Obs.Técnicas23[[Número de Série]:[Mês]],2,0),VLOOKUP(J50,Obs.Técnicas22[[Número de Série]:[Mês]],2,0)),(VLOOKUP(J50,Obs.Técnicas21[[Número de Série]:[Mês]],2,0))),"")</f>
        <v>18005</v>
      </c>
      <c r="T50" s="1" t="str">
        <f>IFERROR(IFERROR(IFERROR(VLOOKUP(J50,Obs.Técnicas23[[Número de Série]:[Mês]],3,0),VLOOKUP(J50,Obs.Técnicas22[[Número de Série]:[Mês]],3,0)),(VLOOKUP(J50,Obs.Técnicas21[[Número de Série]:[Mês]],3,0))),"Hexis")</f>
        <v>ER ANALITICA</v>
      </c>
      <c r="U50" s="1">
        <f>IFERROR(IFERROR(IFERROR(VLOOKUP(J50,Obs.Técnicas23[[Número de Série]:[Mês]],4,0),VLOOKUP(J50,Obs.Técnicas22[[Número de Série]:[Mês]],4,0)),(VLOOKUP(J50,Obs.Técnicas21[[Número de Série]:[Mês]],4,0))),"")</f>
        <v>0</v>
      </c>
      <c r="V50" s="1" t="s">
        <v>1209</v>
      </c>
      <c r="W50" s="1">
        <f t="shared" si="1"/>
        <v>9</v>
      </c>
      <c r="X50" s="1">
        <v>7</v>
      </c>
      <c r="Y50" s="1" t="e">
        <f>VLOOKUP(Controle[[#This Row],[Serial Number]],'Adicionados '!$B:$L,11,FALSE)</f>
        <v>#N/A</v>
      </c>
    </row>
    <row r="51" spans="1:25" hidden="1" x14ac:dyDescent="0.25">
      <c r="A51" s="1" t="s">
        <v>23</v>
      </c>
      <c r="B51" s="1" t="s">
        <v>145</v>
      </c>
      <c r="C51" s="1" t="s">
        <v>146</v>
      </c>
      <c r="D51" s="1" t="s">
        <v>147</v>
      </c>
      <c r="E51" s="1" t="s">
        <v>148</v>
      </c>
      <c r="F51" s="1" t="s">
        <v>149</v>
      </c>
      <c r="G51" s="1" t="s">
        <v>29</v>
      </c>
      <c r="H51" s="1" t="s">
        <v>150</v>
      </c>
      <c r="I51" s="1" t="s">
        <v>153</v>
      </c>
      <c r="J51" s="9">
        <v>6261856</v>
      </c>
      <c r="K51" s="1" t="s">
        <v>39</v>
      </c>
      <c r="L51" s="1" t="s">
        <v>154</v>
      </c>
      <c r="M51" s="1" t="s">
        <v>151</v>
      </c>
      <c r="N51" s="1" t="s">
        <v>152</v>
      </c>
      <c r="O51" s="2">
        <v>44013</v>
      </c>
      <c r="P5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1" s="2">
        <f>IFERROR(IFERROR(IFERROR(VLOOKUP(J51,Obs.Técnicas23[[Número de Série]:[Mês]],5,0),VLOOKUP(J51,Obs.Técnicas22[[Número de Série]:[Mês]],5,0)),(VLOOKUP(J51,Obs.Técnicas21[[Número de Série]:[Mês]],5,0))),P51)</f>
        <v>44817</v>
      </c>
      <c r="R51" s="1" t="str">
        <f t="shared" ca="1" si="0"/>
        <v>Calibrado</v>
      </c>
      <c r="S51" s="1">
        <f>IFERROR(IFERROR(IFERROR(VLOOKUP(J51,Obs.Técnicas23[[Número de Série]:[Mês]],2,0),VLOOKUP(J51,Obs.Técnicas22[[Número de Série]:[Mês]],2,0)),(VLOOKUP(J51,Obs.Técnicas21[[Número de Série]:[Mês]],2,0))),"")</f>
        <v>18004</v>
      </c>
      <c r="T51" s="1" t="str">
        <f>IFERROR(IFERROR(IFERROR(VLOOKUP(J51,Obs.Técnicas23[[Número de Série]:[Mês]],3,0),VLOOKUP(J51,Obs.Técnicas22[[Número de Série]:[Mês]],3,0)),(VLOOKUP(J51,Obs.Técnicas21[[Número de Série]:[Mês]],3,0))),"Hexis")</f>
        <v>ER ANALITICA</v>
      </c>
      <c r="U51" s="1" t="str">
        <f>IFERROR(IFERROR(IFERROR(VLOOKUP(J51,Obs.Técnicas23[[Número de Série]:[Mês]],4,0),VLOOKUP(J51,Obs.Técnicas22[[Número de Série]:[Mês]],4,0)),(VLOOKUP(J51,Obs.Técnicas21[[Número de Série]:[Mês]],4,0))),"")</f>
        <v>Bateria com baixa carga, recomendamos troca.</v>
      </c>
      <c r="V51" s="1" t="s">
        <v>1209</v>
      </c>
      <c r="W51" s="1">
        <f t="shared" si="1"/>
        <v>9</v>
      </c>
      <c r="X51" s="1">
        <v>6</v>
      </c>
      <c r="Y51" s="1" t="e">
        <f>VLOOKUP(Controle[[#This Row],[Serial Number]],'Adicionados '!$B:$L,11,FALSE)</f>
        <v>#N/A</v>
      </c>
    </row>
    <row r="52" spans="1:25" hidden="1" x14ac:dyDescent="0.25">
      <c r="A52" s="1" t="s">
        <v>23</v>
      </c>
      <c r="B52" s="1" t="s">
        <v>145</v>
      </c>
      <c r="C52" s="1" t="s">
        <v>146</v>
      </c>
      <c r="D52" s="1" t="s">
        <v>147</v>
      </c>
      <c r="E52" s="1" t="s">
        <v>148</v>
      </c>
      <c r="F52" s="1" t="s">
        <v>149</v>
      </c>
      <c r="G52" s="1" t="s">
        <v>29</v>
      </c>
      <c r="H52" s="1" t="s">
        <v>150</v>
      </c>
      <c r="I52" s="1" t="s">
        <v>41</v>
      </c>
      <c r="J52" s="9">
        <v>48493</v>
      </c>
      <c r="K52" s="1" t="s">
        <v>42</v>
      </c>
      <c r="L52" s="1" t="s">
        <v>1506</v>
      </c>
      <c r="M52" s="1" t="s">
        <v>151</v>
      </c>
      <c r="N52" s="1" t="s">
        <v>152</v>
      </c>
      <c r="O52" s="2">
        <v>44406</v>
      </c>
      <c r="P5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2" s="2">
        <f>IFERROR(IFERROR(IFERROR(VLOOKUP(J52,Obs.Técnicas23[[Número de Série]:[Mês]],5,0),VLOOKUP(J52,Obs.Técnicas22[[Número de Série]:[Mês]],5,0)),(VLOOKUP(J52,Obs.Técnicas21[[Número de Série]:[Mês]],5,0))),P52)</f>
        <v>44817</v>
      </c>
      <c r="R52" s="1" t="str">
        <f t="shared" ca="1" si="0"/>
        <v>Calibrado</v>
      </c>
      <c r="S52" s="1">
        <f>IFERROR(IFERROR(IFERROR(VLOOKUP(J52,Obs.Técnicas23[[Número de Série]:[Mês]],2,0),VLOOKUP(J52,Obs.Técnicas22[[Número de Série]:[Mês]],2,0)),(VLOOKUP(J52,Obs.Técnicas21[[Número de Série]:[Mês]],2,0))),"")</f>
        <v>18006</v>
      </c>
      <c r="T52" s="1" t="str">
        <f>IFERROR(IFERROR(IFERROR(VLOOKUP(J52,Obs.Técnicas23[[Número de Série]:[Mês]],3,0),VLOOKUP(J52,Obs.Técnicas22[[Número de Série]:[Mês]],3,0)),(VLOOKUP(J52,Obs.Técnicas21[[Número de Série]:[Mês]],3,0))),"Hexis")</f>
        <v>ER ANALITICA</v>
      </c>
      <c r="U52" s="1" t="str">
        <f>IFERROR(IFERROR(IFERROR(VLOOKUP(J52,Obs.Técnicas23[[Número de Série]:[Mês]],4,0),VLOOKUP(J52,Obs.Técnicas22[[Número de Série]:[Mês]],4,0)),(VLOOKUP(J52,Obs.Técnicas21[[Número de Série]:[Mês]],4,0))),"")</f>
        <v xml:space="preserve"> Botão 'entra' com desgaste e mau funcionamento, bem como adesivo do teclado avariado.</v>
      </c>
      <c r="V52" s="1" t="s">
        <v>1209</v>
      </c>
      <c r="W52" s="1">
        <f t="shared" si="1"/>
        <v>9</v>
      </c>
      <c r="X52" s="1">
        <v>6</v>
      </c>
      <c r="Y52" s="1" t="e">
        <f>VLOOKUP(Controle[[#This Row],[Serial Number]],'Adicionados '!$B:$L,11,FALSE)</f>
        <v>#N/A</v>
      </c>
    </row>
    <row r="53" spans="1:25" hidden="1" x14ac:dyDescent="0.25">
      <c r="A53" s="1" t="s">
        <v>23</v>
      </c>
      <c r="B53" s="1" t="s">
        <v>145</v>
      </c>
      <c r="C53" s="1" t="s">
        <v>146</v>
      </c>
      <c r="D53" s="1" t="s">
        <v>147</v>
      </c>
      <c r="E53" s="1" t="s">
        <v>148</v>
      </c>
      <c r="F53" s="1" t="s">
        <v>149</v>
      </c>
      <c r="G53" s="1" t="s">
        <v>29</v>
      </c>
      <c r="H53" s="1" t="s">
        <v>150</v>
      </c>
      <c r="I53" s="1" t="s">
        <v>43</v>
      </c>
      <c r="J53" s="9">
        <v>1521</v>
      </c>
      <c r="K53" s="1" t="s">
        <v>156</v>
      </c>
      <c r="L53" s="1" t="s">
        <v>157</v>
      </c>
      <c r="M53" s="1" t="s">
        <v>151</v>
      </c>
      <c r="N53" s="1" t="s">
        <v>152</v>
      </c>
      <c r="O53" s="2">
        <v>44013</v>
      </c>
      <c r="P5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3" s="2">
        <f>IFERROR(IFERROR(IFERROR(VLOOKUP(J53,Obs.Técnicas23[[Número de Série]:[Mês]],5,0),VLOOKUP(J53,Obs.Técnicas22[[Número de Série]:[Mês]],5,0)),(VLOOKUP(J53,Obs.Técnicas21[[Número de Série]:[Mês]],5,0))),P53)</f>
        <v>44817</v>
      </c>
      <c r="R53" s="1" t="str">
        <f t="shared" ca="1" si="0"/>
        <v>Calibrado</v>
      </c>
      <c r="S53" s="1">
        <f>IFERROR(IFERROR(IFERROR(VLOOKUP(J53,Obs.Técnicas23[[Número de Série]:[Mês]],2,0),VLOOKUP(J53,Obs.Técnicas22[[Número de Série]:[Mês]],2,0)),(VLOOKUP(J53,Obs.Técnicas21[[Número de Série]:[Mês]],2,0))),"")</f>
        <v>18007</v>
      </c>
      <c r="T53" s="1" t="str">
        <f>IFERROR(IFERROR(IFERROR(VLOOKUP(J53,Obs.Técnicas23[[Número de Série]:[Mês]],3,0),VLOOKUP(J53,Obs.Técnicas22[[Número de Série]:[Mês]],3,0)),(VLOOKUP(J53,Obs.Técnicas21[[Número de Série]:[Mês]],3,0))),"Hexis")</f>
        <v>ER ANALITICA</v>
      </c>
      <c r="U53" s="1" t="str">
        <f>IFERROR(IFERROR(IFERROR(VLOOKUP(J53,Obs.Técnicas23[[Número de Série]:[Mês]],4,0),VLOOKUP(J53,Obs.Técnicas22[[Número de Série]:[Mês]],4,0)),(VLOOKUP(J53,Obs.Técnicas21[[Número de Série]:[Mês]],4,0))),"")</f>
        <v xml:space="preserve"> Instrumento sem a tampa do compartimento de leitura. </v>
      </c>
      <c r="V53" s="1" t="s">
        <v>1209</v>
      </c>
      <c r="W53" s="1">
        <f t="shared" si="1"/>
        <v>9</v>
      </c>
      <c r="X53" s="1">
        <v>4</v>
      </c>
      <c r="Y53" s="1" t="e">
        <f>VLOOKUP(Controle[[#This Row],[Serial Number]],'Adicionados '!$B:$L,11,FALSE)</f>
        <v>#N/A</v>
      </c>
    </row>
    <row r="54" spans="1:25" hidden="1" x14ac:dyDescent="0.25">
      <c r="A54" s="1" t="s">
        <v>23</v>
      </c>
      <c r="B54" s="1" t="s">
        <v>145</v>
      </c>
      <c r="C54" s="1" t="s">
        <v>146</v>
      </c>
      <c r="D54" s="1" t="s">
        <v>147</v>
      </c>
      <c r="E54" s="1" t="s">
        <v>148</v>
      </c>
      <c r="F54" s="1" t="s">
        <v>149</v>
      </c>
      <c r="G54" s="1" t="s">
        <v>29</v>
      </c>
      <c r="H54" s="1" t="s">
        <v>150</v>
      </c>
      <c r="I54" s="1" t="s">
        <v>43</v>
      </c>
      <c r="J54" s="9">
        <v>68553</v>
      </c>
      <c r="K54" s="1" t="s">
        <v>42</v>
      </c>
      <c r="L54" s="1" t="s">
        <v>158</v>
      </c>
      <c r="M54" s="1" t="s">
        <v>151</v>
      </c>
      <c r="N54" s="1" t="s">
        <v>152</v>
      </c>
      <c r="O54" s="2">
        <v>44406</v>
      </c>
      <c r="P5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4" s="2">
        <f>IFERROR(IFERROR(IFERROR(VLOOKUP(J54,Obs.Técnicas23[[Número de Série]:[Mês]],5,0),VLOOKUP(J54,Obs.Técnicas22[[Número de Série]:[Mês]],5,0)),(VLOOKUP(J54,Obs.Técnicas21[[Número de Série]:[Mês]],5,0))),P54)</f>
        <v>44817</v>
      </c>
      <c r="R54" s="1" t="str">
        <f t="shared" ca="1" si="0"/>
        <v>Calibrado</v>
      </c>
      <c r="S54" s="1">
        <f>IFERROR(IFERROR(IFERROR(VLOOKUP(J54,Obs.Técnicas23[[Número de Série]:[Mês]],2,0),VLOOKUP(J54,Obs.Técnicas22[[Número de Série]:[Mês]],2,0)),(VLOOKUP(J54,Obs.Técnicas21[[Número de Série]:[Mês]],2,0))),"")</f>
        <v>18008</v>
      </c>
      <c r="T54" s="1" t="str">
        <f>IFERROR(IFERROR(IFERROR(VLOOKUP(J54,Obs.Técnicas23[[Número de Série]:[Mês]],3,0),VLOOKUP(J54,Obs.Técnicas22[[Número de Série]:[Mês]],3,0)),(VLOOKUP(J54,Obs.Técnicas21[[Número de Série]:[Mês]],3,0))),"Hexis")</f>
        <v>ER ANALITICA</v>
      </c>
      <c r="U54" s="1">
        <f>IFERROR(IFERROR(IFERROR(VLOOKUP(J54,Obs.Técnicas23[[Número de Série]:[Mês]],4,0),VLOOKUP(J54,Obs.Técnicas22[[Número de Série]:[Mês]],4,0)),(VLOOKUP(J54,Obs.Técnicas21[[Número de Série]:[Mês]],4,0))),"")</f>
        <v>0</v>
      </c>
      <c r="V54" s="1" t="s">
        <v>1209</v>
      </c>
      <c r="W54" s="1">
        <f t="shared" si="1"/>
        <v>9</v>
      </c>
      <c r="X54" s="1">
        <v>4</v>
      </c>
      <c r="Y54" s="1" t="e">
        <f>VLOOKUP(Controle[[#This Row],[Serial Number]],'Adicionados '!$B:$L,11,FALSE)</f>
        <v>#N/A</v>
      </c>
    </row>
    <row r="55" spans="1:25" hidden="1" x14ac:dyDescent="0.25">
      <c r="A55" s="1" t="s">
        <v>23</v>
      </c>
      <c r="B55" s="1" t="s">
        <v>145</v>
      </c>
      <c r="C55" s="1" t="s">
        <v>146</v>
      </c>
      <c r="D55" s="1" t="s">
        <v>147</v>
      </c>
      <c r="E55" s="1" t="s">
        <v>148</v>
      </c>
      <c r="F55" s="1" t="s">
        <v>149</v>
      </c>
      <c r="G55" s="1" t="s">
        <v>29</v>
      </c>
      <c r="H55" s="1" t="s">
        <v>150</v>
      </c>
      <c r="I55" s="1" t="s">
        <v>68</v>
      </c>
      <c r="J55" s="9" t="s">
        <v>159</v>
      </c>
      <c r="K55" s="1" t="s">
        <v>344</v>
      </c>
      <c r="L55" s="1" t="s">
        <v>160</v>
      </c>
      <c r="M55" s="1" t="s">
        <v>151</v>
      </c>
      <c r="N55" s="1" t="s">
        <v>152</v>
      </c>
      <c r="O55" s="2">
        <v>44118</v>
      </c>
      <c r="P5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5" s="2">
        <f>IFERROR(IFERROR(IFERROR(VLOOKUP(J55,Obs.Técnicas23[[Número de Série]:[Mês]],5,0),VLOOKUP(J55,Obs.Técnicas22[[Número de Série]:[Mês]],5,0)),(VLOOKUP(J55,Obs.Técnicas21[[Número de Série]:[Mês]],5,0))),P55)</f>
        <v>44817</v>
      </c>
      <c r="R55" s="1" t="str">
        <f t="shared" ca="1" si="0"/>
        <v>Calibrado</v>
      </c>
      <c r="S55" s="1">
        <f>IFERROR(IFERROR(IFERROR(VLOOKUP(J55,Obs.Técnicas23[[Número de Série]:[Mês]],2,0),VLOOKUP(J55,Obs.Técnicas22[[Número de Série]:[Mês]],2,0)),(VLOOKUP(J55,Obs.Técnicas21[[Número de Série]:[Mês]],2,0))),"")</f>
        <v>18009</v>
      </c>
      <c r="T55" s="1" t="str">
        <f>IFERROR(IFERROR(IFERROR(VLOOKUP(J55,Obs.Técnicas23[[Número de Série]:[Mês]],3,0),VLOOKUP(J55,Obs.Técnicas22[[Número de Série]:[Mês]],3,0)),(VLOOKUP(J55,Obs.Técnicas21[[Número de Série]:[Mês]],3,0))),"Hexis")</f>
        <v>ER ANALITICA</v>
      </c>
      <c r="U55" s="1" t="str">
        <f>IFERROR(IFERROR(IFERROR(VLOOKUP(J55,Obs.Técnicas23[[Número de Série]:[Mês]],4,0),VLOOKUP(J55,Obs.Técnicas22[[Número de Série]:[Mês]],4,0)),(VLOOKUP(J55,Obs.Técnicas21[[Número de Série]:[Mês]],4,0))),"")</f>
        <v>Balança com sensor de nível danificado, necessário envio à ER Analítica para avaliação.</v>
      </c>
      <c r="V55" s="1" t="s">
        <v>1209</v>
      </c>
      <c r="W55" s="1">
        <f t="shared" si="1"/>
        <v>9</v>
      </c>
      <c r="X55" s="1">
        <v>4</v>
      </c>
      <c r="Y55" s="1" t="e">
        <f>VLOOKUP(Controle[[#This Row],[Serial Number]],'Adicionados '!$B:$L,11,FALSE)</f>
        <v>#N/A</v>
      </c>
    </row>
    <row r="56" spans="1:25" hidden="1" x14ac:dyDescent="0.25">
      <c r="A56" s="1" t="s">
        <v>23</v>
      </c>
      <c r="B56" s="1" t="s">
        <v>145</v>
      </c>
      <c r="C56" s="1" t="s">
        <v>146</v>
      </c>
      <c r="D56" s="1" t="s">
        <v>147</v>
      </c>
      <c r="E56" s="1" t="s">
        <v>148</v>
      </c>
      <c r="F56" s="1" t="s">
        <v>149</v>
      </c>
      <c r="G56" s="1" t="s">
        <v>29</v>
      </c>
      <c r="H56" s="1" t="s">
        <v>150</v>
      </c>
      <c r="I56" s="1" t="s">
        <v>1354</v>
      </c>
      <c r="J56" s="9">
        <v>464</v>
      </c>
      <c r="K56" s="1" t="s">
        <v>189</v>
      </c>
      <c r="L56" s="1" t="s">
        <v>1355</v>
      </c>
      <c r="M56" s="1" t="s">
        <v>151</v>
      </c>
      <c r="N56" s="1" t="s">
        <v>152</v>
      </c>
      <c r="P5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56" s="2">
        <f>IFERROR(IFERROR(IFERROR(VLOOKUP(J56,Obs.Técnicas23[[Número de Série]:[Mês]],5,0),VLOOKUP(J56,Obs.Técnicas22[[Número de Série]:[Mês]],5,0)),(VLOOKUP(J56,Obs.Técnicas21[[Número de Série]:[Mês]],5,0))),P56)</f>
        <v>44817</v>
      </c>
      <c r="R56" s="1" t="str">
        <f t="shared" ca="1" si="0"/>
        <v>Calibrado</v>
      </c>
      <c r="S56" s="1">
        <f>IFERROR(IFERROR(IFERROR(VLOOKUP(J56,Obs.Técnicas23[[Número de Série]:[Mês]],2,0),VLOOKUP(J56,Obs.Técnicas22[[Número de Série]:[Mês]],2,0)),(VLOOKUP(J56,Obs.Técnicas21[[Número de Série]:[Mês]],2,0))),"")</f>
        <v>18002</v>
      </c>
      <c r="T56" s="1" t="str">
        <f>IFERROR(IFERROR(IFERROR(VLOOKUP(J56,Obs.Técnicas23[[Número de Série]:[Mês]],3,0),VLOOKUP(J56,Obs.Técnicas22[[Número de Série]:[Mês]],3,0)),(VLOOKUP(J56,Obs.Técnicas21[[Número de Série]:[Mês]],3,0))),"Hexis")</f>
        <v>ER ANALITICA</v>
      </c>
      <c r="U56" s="1" t="str">
        <f>IFERROR(IFERROR(IFERROR(VLOOKUP(J56,Obs.Técnicas23[[Número de Série]:[Mês]],4,0),VLOOKUP(J56,Obs.Técnicas22[[Número de Série]:[Mês]],4,0)),(VLOOKUP(J56,Obs.Técnicas21[[Número de Série]:[Mês]],4,0))),"")</f>
        <v>Sonda com slope abaixo do indicado pelo fabricante.</v>
      </c>
      <c r="V56" s="1" t="s">
        <v>1209</v>
      </c>
      <c r="W56" s="1">
        <f t="shared" si="1"/>
        <v>9</v>
      </c>
      <c r="Y56" s="1" t="e">
        <f>VLOOKUP(Controle[[#This Row],[Serial Number]],'Adicionados '!$B:$L,11,FALSE)</f>
        <v>#N/A</v>
      </c>
    </row>
    <row r="57" spans="1:25" hidden="1" x14ac:dyDescent="0.25">
      <c r="A57" s="1" t="s">
        <v>23</v>
      </c>
      <c r="B57" s="1" t="s">
        <v>171</v>
      </c>
      <c r="C57" s="32" t="s">
        <v>1510</v>
      </c>
      <c r="D57" s="1" t="s">
        <v>172</v>
      </c>
      <c r="E57" s="1" t="s">
        <v>173</v>
      </c>
      <c r="F57" s="32" t="s">
        <v>1512</v>
      </c>
      <c r="G57" s="1" t="s">
        <v>51</v>
      </c>
      <c r="H57" s="1" t="s">
        <v>175</v>
      </c>
      <c r="I57" s="1" t="s">
        <v>250</v>
      </c>
      <c r="J57" s="9" t="s">
        <v>176</v>
      </c>
      <c r="K57" s="1" t="s">
        <v>36</v>
      </c>
      <c r="L57" s="1" t="s">
        <v>37</v>
      </c>
      <c r="M57" s="1" t="s">
        <v>177</v>
      </c>
      <c r="N57" s="1" t="s">
        <v>34</v>
      </c>
      <c r="O57" s="2">
        <v>44264</v>
      </c>
      <c r="P5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44264</v>
      </c>
      <c r="Q57" s="2">
        <f>IFERROR(IFERROR(IFERROR(VLOOKUP(J57,Obs.Técnicas23[[Número de Série]:[Mês]],5,0),VLOOKUP(J57,Obs.Técnicas22[[Número de Série]:[Mês]],5,0)),(VLOOKUP(J57,Obs.Técnicas21[[Número de Série]:[Mês]],5,0))),P57)</f>
        <v>45013</v>
      </c>
      <c r="R57" s="1" t="str">
        <f t="shared" ca="1" si="0"/>
        <v>Calibrado</v>
      </c>
      <c r="S57" s="1">
        <f>IFERROR(IFERROR(IFERROR(VLOOKUP(J57,Obs.Técnicas23[[Número de Série]:[Mês]],2,0),VLOOKUP(J57,Obs.Técnicas22[[Número de Série]:[Mês]],2,0)),(VLOOKUP(J57,Obs.Técnicas21[[Número de Série]:[Mês]],2,0))),"")</f>
        <v>21035</v>
      </c>
      <c r="T57" s="1" t="str">
        <f>IFERROR(IFERROR(IFERROR(VLOOKUP(J57,Obs.Técnicas23[[Número de Série]:[Mês]],3,0),VLOOKUP(J57,Obs.Técnicas22[[Número de Série]:[Mês]],3,0)),(VLOOKUP(J57,Obs.Técnicas21[[Número de Série]:[Mês]],3,0))),"Hexis")</f>
        <v>ER ANALITICA</v>
      </c>
      <c r="U57" s="1" t="str">
        <f>IFERROR(IFERROR(IFERROR(VLOOKUP(J57,Obs.Técnicas23[[Número de Série]:[Mês]],4,0),VLOOKUP(J57,Obs.Técnicas22[[Número de Série]:[Mês]],4,0)),(VLOOKUP(J57,Obs.Técnicas21[[Número de Série]:[Mês]],4,0))),"")</f>
        <v>Recomendado a troca dos filtros ópticos de 420 e 520nm na próxima manutenção.</v>
      </c>
      <c r="V57" s="1" t="s">
        <v>1209</v>
      </c>
      <c r="W57" s="1">
        <f t="shared" si="1"/>
        <v>3</v>
      </c>
      <c r="X57" s="1">
        <v>7</v>
      </c>
      <c r="Y57" s="1" t="e">
        <f>VLOOKUP(Controle[[#This Row],[Serial Number]],'Adicionados '!$B:$L,11,FALSE)</f>
        <v>#N/A</v>
      </c>
    </row>
    <row r="58" spans="1:25" hidden="1" x14ac:dyDescent="0.25">
      <c r="A58" s="1" t="s">
        <v>23</v>
      </c>
      <c r="B58" s="1" t="s">
        <v>171</v>
      </c>
      <c r="C58" s="32" t="s">
        <v>1510</v>
      </c>
      <c r="D58" s="1" t="s">
        <v>172</v>
      </c>
      <c r="E58" s="1" t="s">
        <v>173</v>
      </c>
      <c r="F58" s="32" t="s">
        <v>1512</v>
      </c>
      <c r="G58" s="1" t="s">
        <v>51</v>
      </c>
      <c r="H58" s="1" t="s">
        <v>175</v>
      </c>
      <c r="I58" s="1" t="s">
        <v>250</v>
      </c>
      <c r="J58" s="9">
        <v>2102266601021</v>
      </c>
      <c r="K58" s="1" t="s">
        <v>36</v>
      </c>
      <c r="L58" s="1" t="s">
        <v>128</v>
      </c>
      <c r="M58" s="1" t="s">
        <v>177</v>
      </c>
      <c r="N58" s="1" t="s">
        <v>34</v>
      </c>
      <c r="O58" s="2">
        <v>44306</v>
      </c>
      <c r="P5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44306</v>
      </c>
      <c r="Q58" s="2">
        <f>IFERROR(IFERROR(IFERROR(VLOOKUP(J58,Obs.Técnicas23[[Número de Série]:[Mês]],5,0),VLOOKUP(J58,Obs.Técnicas22[[Número de Série]:[Mês]],5,0)),(VLOOKUP(J58,Obs.Técnicas21[[Número de Série]:[Mês]],5,0))),P58)</f>
        <v>45013</v>
      </c>
      <c r="R58" s="1" t="str">
        <f t="shared" ca="1" si="0"/>
        <v>Calibrado</v>
      </c>
      <c r="S58" s="1">
        <f>IFERROR(IFERROR(IFERROR(VLOOKUP(J58,Obs.Técnicas23[[Número de Série]:[Mês]],2,0),VLOOKUP(J58,Obs.Técnicas22[[Número de Série]:[Mês]],2,0)),(VLOOKUP(J58,Obs.Técnicas21[[Número de Série]:[Mês]],2,0))),"")</f>
        <v>21036</v>
      </c>
      <c r="T58" s="1" t="str">
        <f>IFERROR(IFERROR(IFERROR(VLOOKUP(J58,Obs.Técnicas23[[Número de Série]:[Mês]],3,0),VLOOKUP(J58,Obs.Técnicas22[[Número de Série]:[Mês]],3,0)),(VLOOKUP(J58,Obs.Técnicas21[[Número de Série]:[Mês]],3,0))),"Hexis")</f>
        <v>ER ANALITICA</v>
      </c>
      <c r="U58" s="1">
        <f>IFERROR(IFERROR(IFERROR(VLOOKUP(J58,Obs.Técnicas23[[Número de Série]:[Mês]],4,0),VLOOKUP(J58,Obs.Técnicas22[[Número de Série]:[Mês]],4,0)),(VLOOKUP(J58,Obs.Técnicas21[[Número de Série]:[Mês]],4,0))),"")</f>
        <v>0</v>
      </c>
      <c r="V58" s="1" t="s">
        <v>1209</v>
      </c>
      <c r="W58" s="1">
        <f t="shared" si="1"/>
        <v>3</v>
      </c>
      <c r="X58" s="1">
        <v>7</v>
      </c>
      <c r="Y58" s="1" t="e">
        <f>VLOOKUP(Controle[[#This Row],[Serial Number]],'Adicionados '!$B:$L,11,FALSE)</f>
        <v>#N/A</v>
      </c>
    </row>
    <row r="59" spans="1:25" hidden="1" x14ac:dyDescent="0.25">
      <c r="A59" s="1" t="s">
        <v>23</v>
      </c>
      <c r="B59" s="1" t="s">
        <v>171</v>
      </c>
      <c r="C59" s="32" t="s">
        <v>1510</v>
      </c>
      <c r="D59" s="1" t="s">
        <v>172</v>
      </c>
      <c r="E59" s="1" t="s">
        <v>173</v>
      </c>
      <c r="F59" s="32" t="s">
        <v>1512</v>
      </c>
      <c r="G59" s="1" t="s">
        <v>51</v>
      </c>
      <c r="H59" s="1" t="s">
        <v>175</v>
      </c>
      <c r="I59" s="1" t="s">
        <v>153</v>
      </c>
      <c r="J59" s="9">
        <v>6273835</v>
      </c>
      <c r="K59" s="1" t="s">
        <v>39</v>
      </c>
      <c r="L59" s="1" t="s">
        <v>154</v>
      </c>
      <c r="M59" s="1" t="s">
        <v>177</v>
      </c>
      <c r="N59" s="1" t="s">
        <v>34</v>
      </c>
      <c r="O59" s="2">
        <v>44623</v>
      </c>
      <c r="P5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44623</v>
      </c>
      <c r="Q59" s="2">
        <f>IFERROR(IFERROR(IFERROR(VLOOKUP(J59,Obs.Técnicas23[[Número de Série]:[Mês]],5,0),VLOOKUP(J59,Obs.Técnicas22[[Número de Série]:[Mês]],5,0)),(VLOOKUP(J59,Obs.Técnicas21[[Número de Série]:[Mês]],5,0))),P59)</f>
        <v>45013</v>
      </c>
      <c r="R59" s="1" t="str">
        <f t="shared" ca="1" si="0"/>
        <v>Calibrado</v>
      </c>
      <c r="S59" s="1">
        <f>IFERROR(IFERROR(IFERROR(VLOOKUP(J59,Obs.Técnicas23[[Número de Série]:[Mês]],2,0),VLOOKUP(J59,Obs.Técnicas22[[Número de Série]:[Mês]],2,0)),(VLOOKUP(J59,Obs.Técnicas21[[Número de Série]:[Mês]],2,0))),"")</f>
        <v>21038</v>
      </c>
      <c r="T59" s="1" t="str">
        <f>IFERROR(IFERROR(IFERROR(VLOOKUP(J59,Obs.Técnicas23[[Número de Série]:[Mês]],3,0),VLOOKUP(J59,Obs.Técnicas22[[Número de Série]:[Mês]],3,0)),(VLOOKUP(J59,Obs.Técnicas21[[Número de Série]:[Mês]],3,0))),"Hexis")</f>
        <v>ER ANALITICA</v>
      </c>
      <c r="U59" s="1">
        <f>IFERROR(IFERROR(IFERROR(VLOOKUP(J59,Obs.Técnicas23[[Número de Série]:[Mês]],4,0),VLOOKUP(J59,Obs.Técnicas22[[Número de Série]:[Mês]],4,0)),(VLOOKUP(J59,Obs.Técnicas21[[Número de Série]:[Mês]],4,0))),"")</f>
        <v>0</v>
      </c>
      <c r="V59" s="1" t="s">
        <v>1209</v>
      </c>
      <c r="W59" s="1">
        <f t="shared" si="1"/>
        <v>3</v>
      </c>
      <c r="X59" s="1">
        <v>7</v>
      </c>
      <c r="Y59" s="1" t="str">
        <f>VLOOKUP(Controle[[#This Row],[Serial Number]],'Adicionados '!$B:$L,11,FALSE)</f>
        <v>ADICIONADO</v>
      </c>
    </row>
    <row r="60" spans="1:25" hidden="1" x14ac:dyDescent="0.25">
      <c r="A60" s="1" t="s">
        <v>23</v>
      </c>
      <c r="B60" s="1" t="s">
        <v>178</v>
      </c>
      <c r="C60" s="1" t="s">
        <v>179</v>
      </c>
      <c r="D60" s="1" t="s">
        <v>180</v>
      </c>
      <c r="E60" s="1" t="s">
        <v>148</v>
      </c>
      <c r="F60" s="1" t="s">
        <v>149</v>
      </c>
      <c r="G60" s="1" t="s">
        <v>29</v>
      </c>
      <c r="H60" s="1" t="s">
        <v>175</v>
      </c>
      <c r="I60" s="1" t="s">
        <v>43</v>
      </c>
      <c r="J60" s="9" t="s">
        <v>1336</v>
      </c>
      <c r="K60" s="1" t="s">
        <v>36</v>
      </c>
      <c r="L60" s="1" t="s">
        <v>45</v>
      </c>
      <c r="M60" s="1" t="s">
        <v>181</v>
      </c>
      <c r="N60" s="1" t="s">
        <v>126</v>
      </c>
      <c r="O60" s="2">
        <v>44033</v>
      </c>
      <c r="P6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44433</v>
      </c>
      <c r="Q60" s="2">
        <f>IFERROR(IFERROR(IFERROR(VLOOKUP(J60,Obs.Técnicas23[[Número de Série]:[Mês]],5,0),VLOOKUP(J60,Obs.Técnicas22[[Número de Série]:[Mês]],5,0)),(VLOOKUP(J60,Obs.Técnicas21[[Número de Série]:[Mês]],5,0))),P60)</f>
        <v>44817</v>
      </c>
      <c r="R60" s="1" t="str">
        <f t="shared" ca="1" si="0"/>
        <v>Calibrado</v>
      </c>
      <c r="S60" s="1">
        <f>IFERROR(IFERROR(IFERROR(VLOOKUP(J60,Obs.Técnicas23[[Número de Série]:[Mês]],2,0),VLOOKUP(J60,Obs.Técnicas22[[Número de Série]:[Mês]],2,0)),(VLOOKUP(J60,Obs.Técnicas21[[Número de Série]:[Mês]],2,0))),"")</f>
        <v>18010</v>
      </c>
      <c r="T60" s="1" t="str">
        <f>IFERROR(IFERROR(IFERROR(VLOOKUP(J60,Obs.Técnicas23[[Número de Série]:[Mês]],3,0),VLOOKUP(J60,Obs.Técnicas22[[Número de Série]:[Mês]],3,0)),(VLOOKUP(J60,Obs.Técnicas21[[Número de Série]:[Mês]],3,0))),"Hexis")</f>
        <v>ER ANALITICA</v>
      </c>
      <c r="U60" s="1">
        <f>IFERROR(IFERROR(IFERROR(VLOOKUP(J60,Obs.Técnicas23[[Número de Série]:[Mês]],4,0),VLOOKUP(J60,Obs.Técnicas22[[Número de Série]:[Mês]],4,0)),(VLOOKUP(J60,Obs.Técnicas21[[Número de Série]:[Mês]],4,0))),"")</f>
        <v>0</v>
      </c>
      <c r="V60" s="1" t="s">
        <v>1209</v>
      </c>
      <c r="W60" s="1">
        <f t="shared" si="1"/>
        <v>9</v>
      </c>
      <c r="X60" s="1">
        <v>7</v>
      </c>
      <c r="Y60" s="1" t="e">
        <f>VLOOKUP(Controle[[#This Row],[Serial Number]],'Adicionados '!$B:$L,11,FALSE)</f>
        <v>#N/A</v>
      </c>
    </row>
    <row r="61" spans="1:25" hidden="1" x14ac:dyDescent="0.25">
      <c r="A61" s="1" t="s">
        <v>23</v>
      </c>
      <c r="B61" s="1" t="s">
        <v>178</v>
      </c>
      <c r="C61" s="1" t="s">
        <v>179</v>
      </c>
      <c r="D61" s="1" t="s">
        <v>180</v>
      </c>
      <c r="E61" s="1" t="s">
        <v>148</v>
      </c>
      <c r="F61" s="1" t="s">
        <v>149</v>
      </c>
      <c r="G61" s="1" t="s">
        <v>29</v>
      </c>
      <c r="H61" s="1" t="s">
        <v>175</v>
      </c>
      <c r="I61" s="1" t="s">
        <v>250</v>
      </c>
      <c r="J61" s="9">
        <v>133510002005</v>
      </c>
      <c r="K61" s="1" t="s">
        <v>36</v>
      </c>
      <c r="L61" s="1" t="s">
        <v>128</v>
      </c>
      <c r="M61" s="1" t="s">
        <v>181</v>
      </c>
      <c r="N61" s="1" t="s">
        <v>126</v>
      </c>
      <c r="O61" s="2">
        <v>44035</v>
      </c>
      <c r="P6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44433</v>
      </c>
      <c r="Q61" s="2">
        <f>IFERROR(IFERROR(IFERROR(VLOOKUP(J61,Obs.Técnicas23[[Número de Série]:[Mês]],5,0),VLOOKUP(J61,Obs.Técnicas22[[Número de Série]:[Mês]],5,0)),(VLOOKUP(J61,Obs.Técnicas21[[Número de Série]:[Mês]],5,0))),P61)</f>
        <v>44817</v>
      </c>
      <c r="R61" s="1" t="str">
        <f t="shared" ca="1" si="0"/>
        <v>Calibrado</v>
      </c>
      <c r="S61" s="1">
        <f>IFERROR(IFERROR(IFERROR(VLOOKUP(J61,Obs.Técnicas23[[Número de Série]:[Mês]],2,0),VLOOKUP(J61,Obs.Técnicas22[[Número de Série]:[Mês]],2,0)),(VLOOKUP(J61,Obs.Técnicas21[[Número de Série]:[Mês]],2,0))),"")</f>
        <v>18011</v>
      </c>
      <c r="T61" s="1" t="str">
        <f>IFERROR(IFERROR(IFERROR(VLOOKUP(J61,Obs.Técnicas23[[Número de Série]:[Mês]],3,0),VLOOKUP(J61,Obs.Técnicas22[[Número de Série]:[Mês]],3,0)),(VLOOKUP(J61,Obs.Técnicas21[[Número de Série]:[Mês]],3,0))),"Hexis")</f>
        <v>ER ANALITICA</v>
      </c>
      <c r="U61" s="1">
        <f>IFERROR(IFERROR(IFERROR(VLOOKUP(J61,Obs.Técnicas23[[Número de Série]:[Mês]],4,0),VLOOKUP(J61,Obs.Técnicas22[[Número de Série]:[Mês]],4,0)),(VLOOKUP(J61,Obs.Técnicas21[[Número de Série]:[Mês]],4,0))),"")</f>
        <v>0</v>
      </c>
      <c r="V61" s="1" t="s">
        <v>1209</v>
      </c>
      <c r="W61" s="1">
        <f t="shared" si="1"/>
        <v>9</v>
      </c>
      <c r="X61" s="1">
        <v>9</v>
      </c>
      <c r="Y61" s="1" t="e">
        <f>VLOOKUP(Controle[[#This Row],[Serial Number]],'Adicionados '!$B:$L,11,FALSE)</f>
        <v>#N/A</v>
      </c>
    </row>
    <row r="62" spans="1:25" hidden="1" x14ac:dyDescent="0.25">
      <c r="A62" s="1" t="s">
        <v>23</v>
      </c>
      <c r="B62" s="1" t="s">
        <v>178</v>
      </c>
      <c r="C62" s="1" t="s">
        <v>179</v>
      </c>
      <c r="D62" s="1" t="s">
        <v>180</v>
      </c>
      <c r="E62" s="1" t="s">
        <v>148</v>
      </c>
      <c r="F62" s="1" t="s">
        <v>149</v>
      </c>
      <c r="G62" s="1" t="s">
        <v>29</v>
      </c>
      <c r="H62" s="1" t="s">
        <v>175</v>
      </c>
      <c r="I62" s="1" t="s">
        <v>153</v>
      </c>
      <c r="J62" s="9">
        <v>6266879</v>
      </c>
      <c r="K62" s="1" t="s">
        <v>39</v>
      </c>
      <c r="L62" s="1" t="s">
        <v>183</v>
      </c>
      <c r="M62" s="1" t="s">
        <v>181</v>
      </c>
      <c r="N62" s="1" t="s">
        <v>126</v>
      </c>
      <c r="P6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44433</v>
      </c>
      <c r="Q62" s="2">
        <f>IFERROR(IFERROR(IFERROR(VLOOKUP(J62,Obs.Técnicas23[[Número de Série]:[Mês]],5,0),VLOOKUP(J62,Obs.Técnicas22[[Número de Série]:[Mês]],5,0)),(VLOOKUP(J62,Obs.Técnicas21[[Número de Série]:[Mês]],5,0))),P62)</f>
        <v>44817</v>
      </c>
      <c r="R62" s="1" t="str">
        <f t="shared" ca="1" si="0"/>
        <v>Calibrado</v>
      </c>
      <c r="S62" s="1">
        <f>IFERROR(IFERROR(IFERROR(VLOOKUP(J62,Obs.Técnicas23[[Número de Série]:[Mês]],2,0),VLOOKUP(J62,Obs.Técnicas22[[Número de Série]:[Mês]],2,0)),(VLOOKUP(J62,Obs.Técnicas21[[Número de Série]:[Mês]],2,0))),"")</f>
        <v>18012</v>
      </c>
      <c r="T62" s="1" t="str">
        <f>IFERROR(IFERROR(IFERROR(VLOOKUP(J62,Obs.Técnicas23[[Número de Série]:[Mês]],3,0),VLOOKUP(J62,Obs.Técnicas22[[Número de Série]:[Mês]],3,0)),(VLOOKUP(J62,Obs.Técnicas21[[Número de Série]:[Mês]],3,0))),"Hexis")</f>
        <v>ER ANALITICA</v>
      </c>
      <c r="U62" s="1">
        <f>IFERROR(IFERROR(IFERROR(VLOOKUP(J62,Obs.Técnicas23[[Número de Série]:[Mês]],4,0),VLOOKUP(J62,Obs.Técnicas22[[Número de Série]:[Mês]],4,0)),(VLOOKUP(J62,Obs.Técnicas21[[Número de Série]:[Mês]],4,0))),"")</f>
        <v>0</v>
      </c>
      <c r="V62" s="1" t="s">
        <v>1209</v>
      </c>
      <c r="W62" s="1">
        <f t="shared" si="1"/>
        <v>9</v>
      </c>
      <c r="X62" s="1">
        <v>5</v>
      </c>
      <c r="Y62" s="1" t="e">
        <f>VLOOKUP(Controle[[#This Row],[Serial Number]],'Adicionados '!$B:$L,11,FALSE)</f>
        <v>#N/A</v>
      </c>
    </row>
    <row r="63" spans="1:25" hidden="1" x14ac:dyDescent="0.25">
      <c r="A63" s="1" t="s">
        <v>23</v>
      </c>
      <c r="B63" s="1" t="s">
        <v>178</v>
      </c>
      <c r="C63" s="1" t="s">
        <v>179</v>
      </c>
      <c r="D63" s="1" t="s">
        <v>180</v>
      </c>
      <c r="E63" s="1" t="s">
        <v>148</v>
      </c>
      <c r="F63" s="1" t="s">
        <v>149</v>
      </c>
      <c r="G63" s="1" t="s">
        <v>29</v>
      </c>
      <c r="H63" s="1" t="s">
        <v>175</v>
      </c>
      <c r="I63" s="1" t="s">
        <v>153</v>
      </c>
      <c r="J63" s="9" t="s">
        <v>185</v>
      </c>
      <c r="K63" s="1" t="s">
        <v>36</v>
      </c>
      <c r="L63" s="1" t="s">
        <v>186</v>
      </c>
      <c r="M63" s="1" t="s">
        <v>181</v>
      </c>
      <c r="N63" s="1" t="s">
        <v>126</v>
      </c>
      <c r="P6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44433</v>
      </c>
      <c r="Q63" s="2">
        <f>IFERROR(IFERROR(IFERROR(VLOOKUP(J63,Obs.Técnicas23[[Número de Série]:[Mês]],5,0),VLOOKUP(J63,Obs.Técnicas22[[Número de Série]:[Mês]],5,0)),(VLOOKUP(J63,Obs.Técnicas21[[Número de Série]:[Mês]],5,0))),P63)</f>
        <v>44817</v>
      </c>
      <c r="R63" s="1" t="str">
        <f t="shared" ca="1" si="0"/>
        <v>Calibrado</v>
      </c>
      <c r="S63" s="1">
        <f>IFERROR(IFERROR(IFERROR(VLOOKUP(J63,Obs.Técnicas23[[Número de Série]:[Mês]],2,0),VLOOKUP(J63,Obs.Técnicas22[[Número de Série]:[Mês]],2,0)),(VLOOKUP(J63,Obs.Técnicas21[[Número de Série]:[Mês]],2,0))),"")</f>
        <v>18014</v>
      </c>
      <c r="T63" s="1" t="str">
        <f>IFERROR(IFERROR(IFERROR(VLOOKUP(J63,Obs.Técnicas23[[Número de Série]:[Mês]],3,0),VLOOKUP(J63,Obs.Técnicas22[[Número de Série]:[Mês]],3,0)),(VLOOKUP(J63,Obs.Técnicas21[[Número de Série]:[Mês]],3,0))),"Hexis")</f>
        <v>ER ANALITICA</v>
      </c>
      <c r="U63" s="1" t="str">
        <f>IFERROR(IFERROR(IFERROR(VLOOKUP(J63,Obs.Técnicas23[[Número de Série]:[Mês]],4,0),VLOOKUP(J63,Obs.Técnicas22[[Número de Série]:[Mês]],4,0)),(VLOOKUP(J63,Obs.Técnicas21[[Número de Série]:[Mês]],4,0))),"")</f>
        <v>Eletrodo do instrumento apresenta vida útil avançada</v>
      </c>
      <c r="V63" s="1" t="s">
        <v>1209</v>
      </c>
      <c r="W63" s="1">
        <f t="shared" si="1"/>
        <v>9</v>
      </c>
      <c r="X63" s="1">
        <v>4</v>
      </c>
      <c r="Y63" s="1" t="str">
        <f>VLOOKUP(Controle[[#This Row],[Serial Number]],'Adicionados '!$B:$L,11,FALSE)</f>
        <v>ADICIONADO</v>
      </c>
    </row>
    <row r="64" spans="1:25" hidden="1" x14ac:dyDescent="0.25">
      <c r="A64" s="1" t="s">
        <v>23</v>
      </c>
      <c r="B64" s="1" t="s">
        <v>218</v>
      </c>
      <c r="C64" s="1" t="s">
        <v>219</v>
      </c>
      <c r="D64" s="1" t="s">
        <v>220</v>
      </c>
      <c r="E64" s="1" t="s">
        <v>148</v>
      </c>
      <c r="F64" s="1" t="s">
        <v>149</v>
      </c>
      <c r="G64" s="1" t="s">
        <v>29</v>
      </c>
      <c r="H64" s="1" t="s">
        <v>175</v>
      </c>
      <c r="I64" s="1" t="s">
        <v>38</v>
      </c>
      <c r="J64" s="9">
        <v>4212782</v>
      </c>
      <c r="K64" s="1" t="s">
        <v>39</v>
      </c>
      <c r="L64" s="1" t="s">
        <v>40</v>
      </c>
      <c r="M64" s="1" t="s">
        <v>181</v>
      </c>
      <c r="N64" s="1" t="s">
        <v>126</v>
      </c>
      <c r="O64" s="2">
        <v>44034</v>
      </c>
      <c r="P6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44469</v>
      </c>
      <c r="Q64" s="2">
        <f>IFERROR(IFERROR(IFERROR(VLOOKUP(J64,Obs.Técnicas23[[Número de Série]:[Mês]],5,0),VLOOKUP(J64,Obs.Técnicas22[[Número de Série]:[Mês]],5,0)),(VLOOKUP(J64,Obs.Técnicas21[[Número de Série]:[Mês]],5,0))),P64)</f>
        <v>44817</v>
      </c>
      <c r="R64" s="1" t="str">
        <f t="shared" ca="1" si="0"/>
        <v>Calibrado</v>
      </c>
      <c r="S64" s="1">
        <f>IFERROR(IFERROR(IFERROR(VLOOKUP(J64,Obs.Técnicas23[[Número de Série]:[Mês]],2,0),VLOOKUP(J64,Obs.Técnicas22[[Número de Série]:[Mês]],2,0)),(VLOOKUP(J64,Obs.Técnicas21[[Número de Série]:[Mês]],2,0))),"")</f>
        <v>18035</v>
      </c>
      <c r="T64" s="1" t="str">
        <f>IFERROR(IFERROR(IFERROR(VLOOKUP(J64,Obs.Técnicas23[[Número de Série]:[Mês]],3,0),VLOOKUP(J64,Obs.Técnicas22[[Número de Série]:[Mês]],3,0)),(VLOOKUP(J64,Obs.Técnicas21[[Número de Série]:[Mês]],3,0))),"Hexis")</f>
        <v>ER ANALITICA</v>
      </c>
      <c r="U64" s="1">
        <f>IFERROR(IFERROR(IFERROR(VLOOKUP(J64,Obs.Técnicas23[[Número de Série]:[Mês]],4,0),VLOOKUP(J64,Obs.Técnicas22[[Número de Série]:[Mês]],4,0)),(VLOOKUP(J64,Obs.Técnicas21[[Número de Série]:[Mês]],4,0))),"")</f>
        <v>0</v>
      </c>
      <c r="V64" s="1" t="s">
        <v>1209</v>
      </c>
      <c r="W64" s="1">
        <f t="shared" si="1"/>
        <v>9</v>
      </c>
      <c r="X64" s="1">
        <v>12</v>
      </c>
      <c r="Y64" s="1" t="e">
        <f>VLOOKUP(Controle[[#This Row],[Serial Number]],'Adicionados '!$B:$L,11,FALSE)</f>
        <v>#N/A</v>
      </c>
    </row>
    <row r="65" spans="1:25" hidden="1" x14ac:dyDescent="0.25">
      <c r="A65" s="1" t="s">
        <v>23</v>
      </c>
      <c r="B65" s="1" t="s">
        <v>228</v>
      </c>
      <c r="C65" s="1" t="s">
        <v>229</v>
      </c>
      <c r="D65" s="1" t="s">
        <v>230</v>
      </c>
      <c r="E65" s="1" t="s">
        <v>148</v>
      </c>
      <c r="F65" s="1" t="s">
        <v>149</v>
      </c>
      <c r="G65" s="1" t="s">
        <v>29</v>
      </c>
      <c r="H65" s="1" t="s">
        <v>175</v>
      </c>
      <c r="I65" s="1" t="s">
        <v>43</v>
      </c>
      <c r="J65" s="9">
        <v>2736</v>
      </c>
      <c r="K65" s="1" t="s">
        <v>156</v>
      </c>
      <c r="L65" s="1" t="s">
        <v>157</v>
      </c>
      <c r="M65" s="1" t="s">
        <v>181</v>
      </c>
      <c r="N65" s="1" t="s">
        <v>126</v>
      </c>
      <c r="O65" s="2">
        <v>44469</v>
      </c>
      <c r="P6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44469</v>
      </c>
      <c r="Q65" s="2">
        <f>IFERROR(IFERROR(IFERROR(VLOOKUP(J65,Obs.Técnicas23[[Número de Série]:[Mês]],5,0),VLOOKUP(J65,Obs.Técnicas22[[Número de Série]:[Mês]],5,0)),(VLOOKUP(J65,Obs.Técnicas21[[Número de Série]:[Mês]],5,0))),P65)</f>
        <v>44817</v>
      </c>
      <c r="R65" s="1" t="str">
        <f t="shared" ca="1" si="0"/>
        <v>Calibrado</v>
      </c>
      <c r="S65" s="1">
        <f>IFERROR(IFERROR(IFERROR(VLOOKUP(J65,Obs.Técnicas23[[Número de Série]:[Mês]],2,0),VLOOKUP(J65,Obs.Técnicas22[[Número de Série]:[Mês]],2,0)),(VLOOKUP(J65,Obs.Técnicas21[[Número de Série]:[Mês]],2,0))),"")</f>
        <v>18015</v>
      </c>
      <c r="T65" s="1" t="str">
        <f>IFERROR(IFERROR(IFERROR(VLOOKUP(J65,Obs.Técnicas23[[Número de Série]:[Mês]],3,0),VLOOKUP(J65,Obs.Técnicas22[[Número de Série]:[Mês]],3,0)),(VLOOKUP(J65,Obs.Técnicas21[[Número de Série]:[Mês]],3,0))),"Hexis")</f>
        <v>ER ANALITICA</v>
      </c>
      <c r="U65" s="1">
        <f>IFERROR(IFERROR(IFERROR(VLOOKUP(J65,Obs.Técnicas23[[Número de Série]:[Mês]],4,0),VLOOKUP(J65,Obs.Técnicas22[[Número de Série]:[Mês]],4,0)),(VLOOKUP(J65,Obs.Técnicas21[[Número de Série]:[Mês]],4,0))),"")</f>
        <v>0</v>
      </c>
      <c r="V65" s="1" t="s">
        <v>1209</v>
      </c>
      <c r="W65" s="1">
        <f t="shared" si="1"/>
        <v>9</v>
      </c>
      <c r="X65" s="1">
        <v>8</v>
      </c>
      <c r="Y65" s="1" t="e">
        <f>VLOOKUP(Controle[[#This Row],[Serial Number]],'Adicionados '!$B:$L,11,FALSE)</f>
        <v>#N/A</v>
      </c>
    </row>
    <row r="66" spans="1:25" hidden="1" x14ac:dyDescent="0.25">
      <c r="A66" s="1" t="s">
        <v>23</v>
      </c>
      <c r="B66" s="1" t="s">
        <v>228</v>
      </c>
      <c r="C66" s="1" t="s">
        <v>229</v>
      </c>
      <c r="D66" s="1" t="s">
        <v>230</v>
      </c>
      <c r="E66" s="1" t="s">
        <v>148</v>
      </c>
      <c r="F66" s="1" t="s">
        <v>149</v>
      </c>
      <c r="G66" s="1" t="s">
        <v>29</v>
      </c>
      <c r="H66" s="1" t="s">
        <v>175</v>
      </c>
      <c r="I66" s="1" t="s">
        <v>38</v>
      </c>
      <c r="J66" s="9">
        <v>4226993</v>
      </c>
      <c r="K66" s="1" t="s">
        <v>39</v>
      </c>
      <c r="L66" s="1" t="s">
        <v>234</v>
      </c>
      <c r="M66" s="1" t="s">
        <v>181</v>
      </c>
      <c r="N66" s="1" t="s">
        <v>126</v>
      </c>
      <c r="O66" s="2">
        <v>44469</v>
      </c>
      <c r="P6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44469</v>
      </c>
      <c r="Q66" s="2">
        <f>IFERROR(IFERROR(IFERROR(VLOOKUP(J66,Obs.Técnicas23[[Número de Série]:[Mês]],5,0),VLOOKUP(J66,Obs.Técnicas22[[Número de Série]:[Mês]],5,0)),(VLOOKUP(J66,Obs.Técnicas21[[Número de Série]:[Mês]],5,0))),P66)</f>
        <v>44817</v>
      </c>
      <c r="R66" s="1" t="str">
        <f t="shared" ref="R66:R129" ca="1" si="2">IF(Q66&lt;&gt;"",IF(Q66+365&gt;TODAY(),"Calibrado","Vencido"),"")</f>
        <v>Calibrado</v>
      </c>
      <c r="S66" s="1">
        <f>IFERROR(IFERROR(IFERROR(VLOOKUP(J66,Obs.Técnicas23[[Número de Série]:[Mês]],2,0),VLOOKUP(J66,Obs.Técnicas22[[Número de Série]:[Mês]],2,0)),(VLOOKUP(J66,Obs.Técnicas21[[Número de Série]:[Mês]],2,0))),"")</f>
        <v>18016</v>
      </c>
      <c r="T66" s="1" t="str">
        <f>IFERROR(IFERROR(IFERROR(VLOOKUP(J66,Obs.Técnicas23[[Número de Série]:[Mês]],3,0),VLOOKUP(J66,Obs.Técnicas22[[Número de Série]:[Mês]],3,0)),(VLOOKUP(J66,Obs.Técnicas21[[Número de Série]:[Mês]],3,0))),"Hexis")</f>
        <v>ER ANALITICA</v>
      </c>
      <c r="U66" s="1">
        <f>IFERROR(IFERROR(IFERROR(VLOOKUP(J66,Obs.Técnicas23[[Número de Série]:[Mês]],4,0),VLOOKUP(J66,Obs.Técnicas22[[Número de Série]:[Mês]],4,0)),(VLOOKUP(J66,Obs.Técnicas21[[Número de Série]:[Mês]],4,0))),"")</f>
        <v>0</v>
      </c>
      <c r="V66" s="1" t="s">
        <v>1209</v>
      </c>
      <c r="W66" s="1">
        <f t="shared" ref="W66:W129" si="3">IF(Q66&lt;&gt;"",MONTH(Q66),"")</f>
        <v>9</v>
      </c>
      <c r="X66" s="1">
        <v>8</v>
      </c>
      <c r="Y66" s="1" t="e">
        <f>VLOOKUP(Controle[[#This Row],[Serial Number]],'Adicionados '!$B:$L,11,FALSE)</f>
        <v>#N/A</v>
      </c>
    </row>
    <row r="67" spans="1:25" s="4" customFormat="1" hidden="1" x14ac:dyDescent="0.25">
      <c r="A67" s="4" t="s">
        <v>23</v>
      </c>
      <c r="B67" s="4" t="s">
        <v>178</v>
      </c>
      <c r="C67" s="31" t="s">
        <v>179</v>
      </c>
      <c r="D67" s="1" t="s">
        <v>180</v>
      </c>
      <c r="E67" s="4" t="s">
        <v>148</v>
      </c>
      <c r="F67" s="4" t="s">
        <v>149</v>
      </c>
      <c r="G67" s="4" t="s">
        <v>29</v>
      </c>
      <c r="H67" s="4" t="s">
        <v>175</v>
      </c>
      <c r="I67" s="1" t="s">
        <v>153</v>
      </c>
      <c r="J67" s="9">
        <v>6247841</v>
      </c>
      <c r="K67" s="4" t="s">
        <v>417</v>
      </c>
      <c r="L67" s="4" t="s">
        <v>154</v>
      </c>
      <c r="M67" s="4" t="s">
        <v>181</v>
      </c>
      <c r="N67" s="4" t="s">
        <v>126</v>
      </c>
      <c r="O67" s="5">
        <v>44035</v>
      </c>
      <c r="P6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44035</v>
      </c>
      <c r="Q67" s="2">
        <f>IFERROR(IFERROR(IFERROR(VLOOKUP(J67,Obs.Técnicas23[[Número de Série]:[Mês]],5,0),VLOOKUP(J67,Obs.Técnicas22[[Número de Série]:[Mês]],5,0)),(VLOOKUP(J67,Obs.Técnicas21[[Número de Série]:[Mês]],5,0))),P67)</f>
        <v>44827</v>
      </c>
      <c r="R67" s="1" t="str">
        <f t="shared" ca="1" si="2"/>
        <v>Calibrado</v>
      </c>
      <c r="S67" s="1">
        <f>IFERROR(IFERROR(IFERROR(VLOOKUP(J67,Obs.Técnicas23[[Número de Série]:[Mês]],2,0),VLOOKUP(J67,Obs.Técnicas22[[Número de Série]:[Mês]],2,0)),(VLOOKUP(J67,Obs.Técnicas21[[Número de Série]:[Mês]],2,0))),"")</f>
        <v>18214</v>
      </c>
      <c r="T67" s="1" t="str">
        <f>IFERROR(IFERROR(IFERROR(VLOOKUP(J67,Obs.Técnicas23[[Número de Série]:[Mês]],3,0),VLOOKUP(J67,Obs.Técnicas22[[Número de Série]:[Mês]],3,0)),(VLOOKUP(J67,Obs.Técnicas21[[Número de Série]:[Mês]],3,0))),"Hexis")</f>
        <v>ER ANALITICA</v>
      </c>
      <c r="U67" s="1">
        <f>IFERROR(IFERROR(IFERROR(VLOOKUP(J67,Obs.Técnicas23[[Número de Série]:[Mês]],4,0),VLOOKUP(J67,Obs.Técnicas22[[Número de Série]:[Mês]],4,0)),(VLOOKUP(J67,Obs.Técnicas21[[Número de Série]:[Mês]],4,0))),"")</f>
        <v>0</v>
      </c>
      <c r="V67" s="4" t="s">
        <v>1209</v>
      </c>
      <c r="W67" s="1">
        <f t="shared" si="3"/>
        <v>9</v>
      </c>
      <c r="Y67" s="4" t="e">
        <f>VLOOKUP(Controle[[#This Row],[Serial Number]],'Adicionados '!$B:$L,11,FALSE)</f>
        <v>#N/A</v>
      </c>
    </row>
    <row r="68" spans="1:25" hidden="1" x14ac:dyDescent="0.25">
      <c r="A68" s="1" t="s">
        <v>23</v>
      </c>
      <c r="B68" s="1" t="s">
        <v>187</v>
      </c>
      <c r="C68" s="32" t="s">
        <v>1511</v>
      </c>
      <c r="D68" s="1" t="s">
        <v>188</v>
      </c>
      <c r="E68" s="1" t="s">
        <v>173</v>
      </c>
      <c r="F68" s="32" t="s">
        <v>1512</v>
      </c>
      <c r="G68" s="1" t="s">
        <v>51</v>
      </c>
      <c r="H68" s="1" t="s">
        <v>175</v>
      </c>
      <c r="I68" s="1" t="s">
        <v>38</v>
      </c>
      <c r="J68" s="9">
        <v>17121575001003</v>
      </c>
      <c r="K68" s="1" t="s">
        <v>189</v>
      </c>
      <c r="L68" s="1" t="s">
        <v>190</v>
      </c>
      <c r="M68" s="1" t="s">
        <v>191</v>
      </c>
      <c r="N68" s="1" t="s">
        <v>192</v>
      </c>
      <c r="O68" s="2">
        <v>44259</v>
      </c>
      <c r="P6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44259</v>
      </c>
      <c r="Q68" s="2">
        <f>IFERROR(IFERROR(IFERROR(VLOOKUP(J68,Obs.Técnicas23[[Número de Série]:[Mês]],5,0),VLOOKUP(J68,Obs.Técnicas22[[Número de Série]:[Mês]],5,0)),(VLOOKUP(J68,Obs.Técnicas21[[Número de Série]:[Mês]],5,0))),P68)</f>
        <v>45013</v>
      </c>
      <c r="R68" s="1" t="str">
        <f t="shared" ca="1" si="2"/>
        <v>Calibrado</v>
      </c>
      <c r="S68" s="1">
        <f>IFERROR(IFERROR(IFERROR(VLOOKUP(J68,Obs.Técnicas23[[Número de Série]:[Mês]],2,0),VLOOKUP(J68,Obs.Técnicas22[[Número de Série]:[Mês]],2,0)),(VLOOKUP(J68,Obs.Técnicas21[[Número de Série]:[Mês]],2,0))),"")</f>
        <v>21039</v>
      </c>
      <c r="T68" s="1" t="str">
        <f>IFERROR(IFERROR(IFERROR(VLOOKUP(J68,Obs.Técnicas23[[Número de Série]:[Mês]],3,0),VLOOKUP(J68,Obs.Técnicas22[[Número de Série]:[Mês]],3,0)),(VLOOKUP(J68,Obs.Técnicas21[[Número de Série]:[Mês]],3,0))),"Hexis")</f>
        <v>ER ANALITICA</v>
      </c>
      <c r="U68" s="1">
        <f>IFERROR(IFERROR(IFERROR(VLOOKUP(J68,Obs.Técnicas23[[Número de Série]:[Mês]],4,0),VLOOKUP(J68,Obs.Técnicas22[[Número de Série]:[Mês]],4,0)),(VLOOKUP(J68,Obs.Técnicas21[[Número de Série]:[Mês]],4,0))),"")</f>
        <v>0</v>
      </c>
      <c r="V68" s="1" t="s">
        <v>1209</v>
      </c>
      <c r="W68" s="1">
        <f t="shared" si="3"/>
        <v>3</v>
      </c>
      <c r="X68" s="1">
        <v>4</v>
      </c>
      <c r="Y68" s="1" t="e">
        <f>VLOOKUP(Controle[[#This Row],[Serial Number]],'Adicionados '!$B:$L,11,FALSE)</f>
        <v>#N/A</v>
      </c>
    </row>
    <row r="69" spans="1:25" hidden="1" x14ac:dyDescent="0.25">
      <c r="A69" s="1" t="s">
        <v>23</v>
      </c>
      <c r="B69" s="1" t="s">
        <v>187</v>
      </c>
      <c r="C69" s="32" t="s">
        <v>1511</v>
      </c>
      <c r="D69" s="1" t="s">
        <v>188</v>
      </c>
      <c r="E69" s="1" t="s">
        <v>173</v>
      </c>
      <c r="F69" s="32" t="s">
        <v>1512</v>
      </c>
      <c r="G69" s="1" t="s">
        <v>51</v>
      </c>
      <c r="H69" s="1" t="s">
        <v>175</v>
      </c>
      <c r="I69" s="1" t="s">
        <v>41</v>
      </c>
      <c r="J69" s="9" t="s">
        <v>193</v>
      </c>
      <c r="K69" s="1" t="s">
        <v>189</v>
      </c>
      <c r="L69" s="1" t="s">
        <v>194</v>
      </c>
      <c r="M69" s="1" t="s">
        <v>191</v>
      </c>
      <c r="N69" s="1" t="s">
        <v>192</v>
      </c>
      <c r="O69" s="2">
        <v>44259</v>
      </c>
      <c r="P6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44259</v>
      </c>
      <c r="Q69" s="2">
        <f>IFERROR(IFERROR(IFERROR(VLOOKUP(J69,Obs.Técnicas23[[Número de Série]:[Mês]],5,0),VLOOKUP(J69,Obs.Técnicas22[[Número de Série]:[Mês]],5,0)),(VLOOKUP(J69,Obs.Técnicas21[[Número de Série]:[Mês]],5,0))),P69)</f>
        <v>45013</v>
      </c>
      <c r="R69" s="1" t="str">
        <f t="shared" ca="1" si="2"/>
        <v>Calibrado</v>
      </c>
      <c r="S69" s="1">
        <f>IFERROR(IFERROR(IFERROR(VLOOKUP(J69,Obs.Técnicas23[[Número de Série]:[Mês]],2,0),VLOOKUP(J69,Obs.Técnicas22[[Número de Série]:[Mês]],2,0)),(VLOOKUP(J69,Obs.Técnicas21[[Número de Série]:[Mês]],2,0))),"")</f>
        <v>21040</v>
      </c>
      <c r="T69" s="1" t="str">
        <f>IFERROR(IFERROR(IFERROR(VLOOKUP(J69,Obs.Técnicas23[[Número de Série]:[Mês]],3,0),VLOOKUP(J69,Obs.Técnicas22[[Número de Série]:[Mês]],3,0)),(VLOOKUP(J69,Obs.Técnicas21[[Número de Série]:[Mês]],3,0))),"Hexis")</f>
        <v>ER ANALITICA</v>
      </c>
      <c r="U69" s="1" t="str">
        <f>IFERROR(IFERROR(IFERROR(VLOOKUP(J69,Obs.Técnicas23[[Número de Série]:[Mês]],4,0),VLOOKUP(J69,Obs.Técnicas22[[Número de Série]:[Mês]],4,0)),(VLOOKUP(J69,Obs.Técnicas21[[Número de Série]:[Mês]],4,0))),"")</f>
        <v>Eletrodo de pH apresenta vida útil extremamente avançada.</v>
      </c>
      <c r="V69" s="1" t="s">
        <v>1209</v>
      </c>
      <c r="W69" s="1">
        <f t="shared" si="3"/>
        <v>3</v>
      </c>
      <c r="X69" s="1">
        <v>7</v>
      </c>
      <c r="Y69" s="1" t="e">
        <f>VLOOKUP(Controle[[#This Row],[Serial Number]],'Adicionados '!$B:$L,11,FALSE)</f>
        <v>#N/A</v>
      </c>
    </row>
    <row r="70" spans="1:25" hidden="1" x14ac:dyDescent="0.25">
      <c r="A70" s="1" t="s">
        <v>23</v>
      </c>
      <c r="B70" s="1" t="s">
        <v>187</v>
      </c>
      <c r="C70" s="32" t="s">
        <v>1511</v>
      </c>
      <c r="D70" s="1" t="s">
        <v>188</v>
      </c>
      <c r="E70" s="1" t="s">
        <v>173</v>
      </c>
      <c r="F70" s="32" t="s">
        <v>1512</v>
      </c>
      <c r="G70" s="1" t="s">
        <v>51</v>
      </c>
      <c r="H70" s="1" t="s">
        <v>175</v>
      </c>
      <c r="I70" s="1" t="s">
        <v>250</v>
      </c>
      <c r="J70" s="9">
        <v>142870001022</v>
      </c>
      <c r="K70" s="1" t="s">
        <v>36</v>
      </c>
      <c r="L70" s="1" t="s">
        <v>128</v>
      </c>
      <c r="M70" s="1" t="s">
        <v>191</v>
      </c>
      <c r="N70" s="1" t="s">
        <v>192</v>
      </c>
      <c r="O70" s="2">
        <v>44264</v>
      </c>
      <c r="P7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44264</v>
      </c>
      <c r="Q70" s="2">
        <f>IFERROR(IFERROR(IFERROR(VLOOKUP(J70,Obs.Técnicas23[[Número de Série]:[Mês]],5,0),VLOOKUP(J70,Obs.Técnicas22[[Número de Série]:[Mês]],5,0)),(VLOOKUP(J70,Obs.Técnicas21[[Número de Série]:[Mês]],5,0))),P70)</f>
        <v>45013</v>
      </c>
      <c r="R70" s="1" t="str">
        <f t="shared" ca="1" si="2"/>
        <v>Calibrado</v>
      </c>
      <c r="S70" s="1">
        <f>IFERROR(IFERROR(IFERROR(VLOOKUP(J70,Obs.Técnicas23[[Número de Série]:[Mês]],2,0),VLOOKUP(J70,Obs.Técnicas22[[Número de Série]:[Mês]],2,0)),(VLOOKUP(J70,Obs.Técnicas21[[Número de Série]:[Mês]],2,0))),"")</f>
        <v>21037</v>
      </c>
      <c r="T70" s="1" t="str">
        <f>IFERROR(IFERROR(IFERROR(VLOOKUP(J70,Obs.Técnicas23[[Número de Série]:[Mês]],3,0),VLOOKUP(J70,Obs.Técnicas22[[Número de Série]:[Mês]],3,0)),(VLOOKUP(J70,Obs.Técnicas21[[Número de Série]:[Mês]],3,0))),"Hexis")</f>
        <v>ER ANALITICA</v>
      </c>
      <c r="U70" s="1">
        <f>IFERROR(IFERROR(IFERROR(VLOOKUP(J70,Obs.Técnicas23[[Número de Série]:[Mês]],4,0),VLOOKUP(J70,Obs.Técnicas22[[Número de Série]:[Mês]],4,0)),(VLOOKUP(J70,Obs.Técnicas21[[Número de Série]:[Mês]],4,0))),"")</f>
        <v>0</v>
      </c>
      <c r="V70" s="1" t="s">
        <v>1209</v>
      </c>
      <c r="W70" s="1">
        <f t="shared" si="3"/>
        <v>3</v>
      </c>
      <c r="X70" s="1">
        <v>7</v>
      </c>
      <c r="Y70" s="1" t="e">
        <f>VLOOKUP(Controle[[#This Row],[Serial Number]],'Adicionados '!$B:$L,11,FALSE)</f>
        <v>#N/A</v>
      </c>
    </row>
    <row r="71" spans="1:25" hidden="1" x14ac:dyDescent="0.25">
      <c r="A71" s="1" t="s">
        <v>23</v>
      </c>
      <c r="B71" s="1" t="s">
        <v>201</v>
      </c>
      <c r="C71" s="1" t="s">
        <v>202</v>
      </c>
      <c r="D71" s="1" t="s">
        <v>203</v>
      </c>
      <c r="E71" s="1" t="s">
        <v>148</v>
      </c>
      <c r="F71" s="1" t="s">
        <v>149</v>
      </c>
      <c r="G71" s="1" t="s">
        <v>29</v>
      </c>
      <c r="H71" s="1" t="s">
        <v>175</v>
      </c>
      <c r="I71" s="1" t="s">
        <v>250</v>
      </c>
      <c r="J71" s="9" t="s">
        <v>204</v>
      </c>
      <c r="K71" s="1" t="s">
        <v>36</v>
      </c>
      <c r="L71" s="1" t="s">
        <v>37</v>
      </c>
      <c r="M71" s="1" t="s">
        <v>199</v>
      </c>
      <c r="N71" s="1" t="s">
        <v>205</v>
      </c>
      <c r="O71" s="2">
        <v>44034</v>
      </c>
      <c r="P7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1" s="2">
        <f>IFERROR(IFERROR(IFERROR(VLOOKUP(J71,Obs.Técnicas23[[Número de Série]:[Mês]],5,0),VLOOKUP(J71,Obs.Técnicas22[[Número de Série]:[Mês]],5,0)),(VLOOKUP(J71,Obs.Técnicas21[[Número de Série]:[Mês]],5,0))),P71)</f>
        <v>44819</v>
      </c>
      <c r="R71" s="1" t="str">
        <f t="shared" ca="1" si="2"/>
        <v>Calibrado</v>
      </c>
      <c r="S71" s="1">
        <f>IFERROR(IFERROR(IFERROR(VLOOKUP(J71,Obs.Técnicas23[[Número de Série]:[Mês]],2,0),VLOOKUP(J71,Obs.Técnicas22[[Número de Série]:[Mês]],2,0)),(VLOOKUP(J71,Obs.Técnicas21[[Número de Série]:[Mês]],2,0))),"")</f>
        <v>18036</v>
      </c>
      <c r="T71" s="1" t="str">
        <f>IFERROR(IFERROR(IFERROR(VLOOKUP(J71,Obs.Técnicas23[[Número de Série]:[Mês]],3,0),VLOOKUP(J71,Obs.Técnicas22[[Número de Série]:[Mês]],3,0)),(VLOOKUP(J71,Obs.Técnicas21[[Número de Série]:[Mês]],3,0))),"Hexis")</f>
        <v>ER ANALITICA</v>
      </c>
      <c r="U71" s="1">
        <f>IFERROR(IFERROR(IFERROR(VLOOKUP(J71,Obs.Técnicas23[[Número de Série]:[Mês]],4,0),VLOOKUP(J71,Obs.Técnicas22[[Número de Série]:[Mês]],4,0)),(VLOOKUP(J71,Obs.Técnicas21[[Número de Série]:[Mês]],4,0))),"")</f>
        <v>0</v>
      </c>
      <c r="V71" s="1" t="s">
        <v>1209</v>
      </c>
      <c r="W71" s="1">
        <f t="shared" si="3"/>
        <v>9</v>
      </c>
      <c r="X71" s="1">
        <v>7</v>
      </c>
      <c r="Y71" s="1" t="e">
        <f>VLOOKUP(Controle[[#This Row],[Serial Number]],'Adicionados '!$B:$L,11,FALSE)</f>
        <v>#N/A</v>
      </c>
    </row>
    <row r="72" spans="1:25" hidden="1" x14ac:dyDescent="0.25">
      <c r="A72" s="1" t="s">
        <v>23</v>
      </c>
      <c r="B72" s="1" t="s">
        <v>201</v>
      </c>
      <c r="C72" s="1" t="s">
        <v>202</v>
      </c>
      <c r="D72" s="1" t="s">
        <v>203</v>
      </c>
      <c r="E72" s="1" t="s">
        <v>148</v>
      </c>
      <c r="F72" s="1" t="s">
        <v>149</v>
      </c>
      <c r="G72" s="1" t="s">
        <v>29</v>
      </c>
      <c r="H72" s="1" t="s">
        <v>175</v>
      </c>
      <c r="I72" s="1" t="s">
        <v>38</v>
      </c>
      <c r="J72" s="9">
        <v>4222111</v>
      </c>
      <c r="K72" s="1" t="s">
        <v>39</v>
      </c>
      <c r="L72" s="1" t="s">
        <v>40</v>
      </c>
      <c r="M72" s="1" t="s">
        <v>199</v>
      </c>
      <c r="N72" s="1" t="s">
        <v>205</v>
      </c>
      <c r="O72" s="2">
        <v>44034</v>
      </c>
      <c r="P7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2" s="2">
        <f>IFERROR(IFERROR(IFERROR(VLOOKUP(J72,Obs.Técnicas23[[Número de Série]:[Mês]],5,0),VLOOKUP(J72,Obs.Técnicas22[[Número de Série]:[Mês]],5,0)),(VLOOKUP(J72,Obs.Técnicas21[[Número de Série]:[Mês]],5,0))),P72)</f>
        <v>44819</v>
      </c>
      <c r="R72" s="1" t="str">
        <f t="shared" ca="1" si="2"/>
        <v>Calibrado</v>
      </c>
      <c r="S72" s="1">
        <f>IFERROR(IFERROR(IFERROR(VLOOKUP(J72,Obs.Técnicas23[[Número de Série]:[Mês]],2,0),VLOOKUP(J72,Obs.Técnicas22[[Número de Série]:[Mês]],2,0)),(VLOOKUP(J72,Obs.Técnicas21[[Número de Série]:[Mês]],2,0))),"")</f>
        <v>18039</v>
      </c>
      <c r="T72" s="1" t="str">
        <f>IFERROR(IFERROR(IFERROR(VLOOKUP(J72,Obs.Técnicas23[[Número de Série]:[Mês]],3,0),VLOOKUP(J72,Obs.Técnicas22[[Número de Série]:[Mês]],3,0)),(VLOOKUP(J72,Obs.Técnicas21[[Número de Série]:[Mês]],3,0))),"Hexis")</f>
        <v>ER ANALITICA</v>
      </c>
      <c r="U72" s="1">
        <f>IFERROR(IFERROR(IFERROR(VLOOKUP(J72,Obs.Técnicas23[[Número de Série]:[Mês]],4,0),VLOOKUP(J72,Obs.Técnicas22[[Número de Série]:[Mês]],4,0)),(VLOOKUP(J72,Obs.Técnicas21[[Número de Série]:[Mês]],4,0))),"")</f>
        <v>0</v>
      </c>
      <c r="V72" s="1" t="s">
        <v>1209</v>
      </c>
      <c r="W72" s="1">
        <f t="shared" si="3"/>
        <v>9</v>
      </c>
      <c r="X72" s="1">
        <v>5</v>
      </c>
      <c r="Y72" s="1" t="e">
        <f>VLOOKUP(Controle[[#This Row],[Serial Number]],'Adicionados '!$B:$L,11,FALSE)</f>
        <v>#N/A</v>
      </c>
    </row>
    <row r="73" spans="1:25" hidden="1" x14ac:dyDescent="0.25">
      <c r="A73" s="1" t="s">
        <v>23</v>
      </c>
      <c r="B73" s="1" t="s">
        <v>201</v>
      </c>
      <c r="C73" s="1" t="s">
        <v>202</v>
      </c>
      <c r="D73" s="1" t="s">
        <v>203</v>
      </c>
      <c r="E73" s="1" t="s">
        <v>148</v>
      </c>
      <c r="F73" s="1" t="s">
        <v>149</v>
      </c>
      <c r="G73" s="1" t="s">
        <v>29</v>
      </c>
      <c r="H73" s="1" t="s">
        <v>175</v>
      </c>
      <c r="I73" s="1" t="s">
        <v>43</v>
      </c>
      <c r="J73" s="9">
        <v>1646</v>
      </c>
      <c r="K73" s="1" t="s">
        <v>156</v>
      </c>
      <c r="L73" s="1" t="s">
        <v>157</v>
      </c>
      <c r="M73" s="1" t="s">
        <v>199</v>
      </c>
      <c r="N73" s="1" t="s">
        <v>205</v>
      </c>
      <c r="O73" s="2">
        <v>44034</v>
      </c>
      <c r="P7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3" s="2">
        <f>IFERROR(IFERROR(IFERROR(VLOOKUP(J73,Obs.Técnicas23[[Número de Série]:[Mês]],5,0),VLOOKUP(J73,Obs.Técnicas22[[Número de Série]:[Mês]],5,0)),(VLOOKUP(J73,Obs.Técnicas21[[Número de Série]:[Mês]],5,0))),P73)</f>
        <v>44819</v>
      </c>
      <c r="R73" s="1" t="str">
        <f t="shared" ca="1" si="2"/>
        <v>Calibrado</v>
      </c>
      <c r="S73" s="1">
        <f>IFERROR(IFERROR(IFERROR(VLOOKUP(J73,Obs.Técnicas23[[Número de Série]:[Mês]],2,0),VLOOKUP(J73,Obs.Técnicas22[[Número de Série]:[Mês]],2,0)),(VLOOKUP(J73,Obs.Técnicas21[[Número de Série]:[Mês]],2,0))),"")</f>
        <v>18038</v>
      </c>
      <c r="T73" s="1" t="str">
        <f>IFERROR(IFERROR(IFERROR(VLOOKUP(J73,Obs.Técnicas23[[Número de Série]:[Mês]],3,0),VLOOKUP(J73,Obs.Técnicas22[[Número de Série]:[Mês]],3,0)),(VLOOKUP(J73,Obs.Técnicas21[[Número de Série]:[Mês]],3,0))),"Hexis")</f>
        <v>ER ANALITICA</v>
      </c>
      <c r="U73" s="1">
        <f>IFERROR(IFERROR(IFERROR(VLOOKUP(J73,Obs.Técnicas23[[Número de Série]:[Mês]],4,0),VLOOKUP(J73,Obs.Técnicas22[[Número de Série]:[Mês]],4,0)),(VLOOKUP(J73,Obs.Técnicas21[[Número de Série]:[Mês]],4,0))),"")</f>
        <v>0</v>
      </c>
      <c r="V73" s="1" t="s">
        <v>1209</v>
      </c>
      <c r="W73" s="1">
        <f t="shared" si="3"/>
        <v>9</v>
      </c>
      <c r="X73" s="1">
        <v>5</v>
      </c>
      <c r="Y73" s="1" t="e">
        <f>VLOOKUP(Controle[[#This Row],[Serial Number]],'Adicionados '!$B:$L,11,FALSE)</f>
        <v>#N/A</v>
      </c>
    </row>
    <row r="74" spans="1:25" hidden="1" x14ac:dyDescent="0.25">
      <c r="A74" s="1" t="s">
        <v>23</v>
      </c>
      <c r="B74" s="1" t="s">
        <v>195</v>
      </c>
      <c r="C74" s="1" t="s">
        <v>196</v>
      </c>
      <c r="D74" s="1" t="s">
        <v>197</v>
      </c>
      <c r="E74" s="1" t="s">
        <v>148</v>
      </c>
      <c r="F74" s="1" t="s">
        <v>149</v>
      </c>
      <c r="G74" s="1" t="s">
        <v>29</v>
      </c>
      <c r="H74" s="1" t="s">
        <v>175</v>
      </c>
      <c r="I74" s="1" t="s">
        <v>41</v>
      </c>
      <c r="J74" s="9">
        <v>341053</v>
      </c>
      <c r="K74" s="1" t="s">
        <v>36</v>
      </c>
      <c r="L74" s="1" t="s">
        <v>198</v>
      </c>
      <c r="M74" s="1" t="s">
        <v>199</v>
      </c>
      <c r="N74" s="1" t="s">
        <v>200</v>
      </c>
      <c r="O74" s="2">
        <v>44229</v>
      </c>
      <c r="P7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4" s="2">
        <f>IFERROR(IFERROR(IFERROR(VLOOKUP(J74,Obs.Técnicas23[[Número de Série]:[Mês]],5,0),VLOOKUP(J74,Obs.Técnicas22[[Número de Série]:[Mês]],5,0)),(VLOOKUP(J74,Obs.Técnicas21[[Número de Série]:[Mês]],5,0))),P74)</f>
        <v>44819</v>
      </c>
      <c r="R74" s="1" t="str">
        <f t="shared" ca="1" si="2"/>
        <v>Calibrado</v>
      </c>
      <c r="S74" s="1">
        <f>IFERROR(IFERROR(IFERROR(VLOOKUP(J74,Obs.Técnicas23[[Número de Série]:[Mês]],2,0),VLOOKUP(J74,Obs.Técnicas22[[Número de Série]:[Mês]],2,0)),(VLOOKUP(J74,Obs.Técnicas21[[Número de Série]:[Mês]],2,0))),"")</f>
        <v>18174</v>
      </c>
      <c r="T74" s="1" t="str">
        <f>IFERROR(IFERROR(IFERROR(VLOOKUP(J74,Obs.Técnicas23[[Número de Série]:[Mês]],3,0),VLOOKUP(J74,Obs.Técnicas22[[Número de Série]:[Mês]],3,0)),(VLOOKUP(J74,Obs.Técnicas21[[Número de Série]:[Mês]],3,0))),"Hexis")</f>
        <v>ER ANALITICA</v>
      </c>
      <c r="U74" s="1">
        <f>IFERROR(IFERROR(IFERROR(VLOOKUP(J74,Obs.Técnicas23[[Número de Série]:[Mês]],4,0),VLOOKUP(J74,Obs.Técnicas22[[Número de Série]:[Mês]],4,0)),(VLOOKUP(J74,Obs.Técnicas21[[Número de Série]:[Mês]],4,0))),"")</f>
        <v>0</v>
      </c>
      <c r="V74" s="1" t="s">
        <v>1209</v>
      </c>
      <c r="W74" s="1">
        <f t="shared" si="3"/>
        <v>9</v>
      </c>
      <c r="X74" s="1">
        <v>8</v>
      </c>
      <c r="Y74" s="1" t="e">
        <f>VLOOKUP(Controle[[#This Row],[Serial Number]],'Adicionados '!$B:$L,11,FALSE)</f>
        <v>#N/A</v>
      </c>
    </row>
    <row r="75" spans="1:25" hidden="1" x14ac:dyDescent="0.25">
      <c r="A75" s="1" t="s">
        <v>23</v>
      </c>
      <c r="B75" s="1" t="s">
        <v>206</v>
      </c>
      <c r="C75" s="1" t="s">
        <v>207</v>
      </c>
      <c r="D75" s="1" t="s">
        <v>208</v>
      </c>
      <c r="E75" s="1" t="s">
        <v>206</v>
      </c>
      <c r="F75" s="1" t="s">
        <v>207</v>
      </c>
      <c r="G75" s="1" t="s">
        <v>29</v>
      </c>
      <c r="H75" s="1" t="s">
        <v>175</v>
      </c>
      <c r="I75" s="1" t="s">
        <v>250</v>
      </c>
      <c r="J75" s="9" t="s">
        <v>209</v>
      </c>
      <c r="K75" s="1" t="s">
        <v>36</v>
      </c>
      <c r="L75" s="1" t="s">
        <v>37</v>
      </c>
      <c r="M75" s="1" t="s">
        <v>199</v>
      </c>
      <c r="N75" s="1" t="s">
        <v>205</v>
      </c>
      <c r="O75" s="2">
        <v>44033</v>
      </c>
      <c r="P7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5" s="2">
        <f>IFERROR(IFERROR(IFERROR(VLOOKUP(J75,Obs.Técnicas23[[Número de Série]:[Mês]],5,0),VLOOKUP(J75,Obs.Técnicas22[[Número de Série]:[Mês]],5,0)),(VLOOKUP(J75,Obs.Técnicas21[[Número de Série]:[Mês]],5,0))),P75)</f>
        <v>44819</v>
      </c>
      <c r="R75" s="1" t="str">
        <f t="shared" ca="1" si="2"/>
        <v>Calibrado</v>
      </c>
      <c r="S75" s="1">
        <f>IFERROR(IFERROR(IFERROR(VLOOKUP(J75,Obs.Técnicas23[[Número de Série]:[Mês]],2,0),VLOOKUP(J75,Obs.Técnicas22[[Número de Série]:[Mês]],2,0)),(VLOOKUP(J75,Obs.Técnicas21[[Número de Série]:[Mês]],2,0))),"")</f>
        <v>18037</v>
      </c>
      <c r="T75" s="1" t="str">
        <f>IFERROR(IFERROR(IFERROR(VLOOKUP(J75,Obs.Técnicas23[[Número de Série]:[Mês]],3,0),VLOOKUP(J75,Obs.Técnicas22[[Número de Série]:[Mês]],3,0)),(VLOOKUP(J75,Obs.Técnicas21[[Número de Série]:[Mês]],3,0))),"Hexis")</f>
        <v>ER ANALITICA</v>
      </c>
      <c r="U75" s="1">
        <f>IFERROR(IFERROR(IFERROR(VLOOKUP(J75,Obs.Técnicas23[[Número de Série]:[Mês]],4,0),VLOOKUP(J75,Obs.Técnicas22[[Número de Série]:[Mês]],4,0)),(VLOOKUP(J75,Obs.Técnicas21[[Número de Série]:[Mês]],4,0))),"")</f>
        <v>0</v>
      </c>
      <c r="V75" s="1" t="s">
        <v>1209</v>
      </c>
      <c r="W75" s="1">
        <f t="shared" si="3"/>
        <v>9</v>
      </c>
      <c r="X75" s="1">
        <v>8</v>
      </c>
      <c r="Y75" s="1" t="e">
        <f>VLOOKUP(Controle[[#This Row],[Serial Number]],'Adicionados '!$B:$L,11,FALSE)</f>
        <v>#N/A</v>
      </c>
    </row>
    <row r="76" spans="1:25" hidden="1" x14ac:dyDescent="0.25">
      <c r="A76" s="1" t="s">
        <v>23</v>
      </c>
      <c r="B76" s="1" t="s">
        <v>206</v>
      </c>
      <c r="C76" s="1" t="s">
        <v>207</v>
      </c>
      <c r="D76" s="1" t="s">
        <v>208</v>
      </c>
      <c r="E76" s="1" t="s">
        <v>206</v>
      </c>
      <c r="F76" s="1" t="s">
        <v>207</v>
      </c>
      <c r="G76" s="1" t="s">
        <v>29</v>
      </c>
      <c r="H76" s="1" t="s">
        <v>175</v>
      </c>
      <c r="I76" s="1" t="s">
        <v>38</v>
      </c>
      <c r="J76" s="9">
        <v>8677501</v>
      </c>
      <c r="K76" s="1" t="s">
        <v>210</v>
      </c>
      <c r="L76" s="1" t="s">
        <v>211</v>
      </c>
      <c r="M76" s="1" t="s">
        <v>199</v>
      </c>
      <c r="N76" s="1" t="s">
        <v>205</v>
      </c>
      <c r="O76" s="2">
        <v>44033</v>
      </c>
      <c r="P7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6" s="2">
        <f>IFERROR(IFERROR(IFERROR(VLOOKUP(J76,Obs.Técnicas23[[Número de Série]:[Mês]],5,0),VLOOKUP(J76,Obs.Técnicas22[[Número de Série]:[Mês]],5,0)),(VLOOKUP(J76,Obs.Técnicas21[[Número de Série]:[Mês]],5,0))),P76)</f>
        <v>44819</v>
      </c>
      <c r="R76" s="1" t="str">
        <f t="shared" ca="1" si="2"/>
        <v>Calibrado</v>
      </c>
      <c r="S76" s="1">
        <f>IFERROR(IFERROR(IFERROR(VLOOKUP(J76,Obs.Técnicas23[[Número de Série]:[Mês]],2,0),VLOOKUP(J76,Obs.Técnicas22[[Número de Série]:[Mês]],2,0)),(VLOOKUP(J76,Obs.Técnicas21[[Número de Série]:[Mês]],2,0))),"")</f>
        <v>18172</v>
      </c>
      <c r="T76" s="1" t="str">
        <f>IFERROR(IFERROR(IFERROR(VLOOKUP(J76,Obs.Técnicas23[[Número de Série]:[Mês]],3,0),VLOOKUP(J76,Obs.Técnicas22[[Número de Série]:[Mês]],3,0)),(VLOOKUP(J76,Obs.Técnicas21[[Número de Série]:[Mês]],3,0))),"Hexis")</f>
        <v>ER ANALITICA</v>
      </c>
      <c r="U76" s="1">
        <f>IFERROR(IFERROR(IFERROR(VLOOKUP(J76,Obs.Técnicas23[[Número de Série]:[Mês]],4,0),VLOOKUP(J76,Obs.Técnicas22[[Número de Série]:[Mês]],4,0)),(VLOOKUP(J76,Obs.Técnicas21[[Número de Série]:[Mês]],4,0))),"")</f>
        <v>0</v>
      </c>
      <c r="V76" s="1" t="s">
        <v>1209</v>
      </c>
      <c r="W76" s="1">
        <f t="shared" si="3"/>
        <v>9</v>
      </c>
      <c r="X76" s="1">
        <v>8</v>
      </c>
      <c r="Y76" s="1" t="e">
        <f>VLOOKUP(Controle[[#This Row],[Serial Number]],'Adicionados '!$B:$L,11,FALSE)</f>
        <v>#N/A</v>
      </c>
    </row>
    <row r="77" spans="1:25" hidden="1" x14ac:dyDescent="0.25">
      <c r="A77" s="1" t="s">
        <v>23</v>
      </c>
      <c r="B77" s="1" t="s">
        <v>206</v>
      </c>
      <c r="C77" s="1" t="s">
        <v>207</v>
      </c>
      <c r="D77" s="1" t="s">
        <v>208</v>
      </c>
      <c r="E77" s="1" t="s">
        <v>206</v>
      </c>
      <c r="F77" s="1" t="s">
        <v>207</v>
      </c>
      <c r="G77" s="1" t="s">
        <v>29</v>
      </c>
      <c r="H77" s="1" t="s">
        <v>175</v>
      </c>
      <c r="I77" s="1" t="s">
        <v>41</v>
      </c>
      <c r="J77" s="9">
        <v>63259</v>
      </c>
      <c r="K77" s="1" t="s">
        <v>42</v>
      </c>
      <c r="L77" s="1" t="s">
        <v>212</v>
      </c>
      <c r="M77" s="1" t="s">
        <v>199</v>
      </c>
      <c r="N77" s="1" t="s">
        <v>205</v>
      </c>
      <c r="O77" s="2">
        <v>44432</v>
      </c>
      <c r="P7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44432</v>
      </c>
      <c r="Q77" s="2">
        <f>IFERROR(IFERROR(IFERROR(VLOOKUP(J77,Obs.Técnicas23[[Número de Série]:[Mês]],5,0),VLOOKUP(J77,Obs.Técnicas22[[Número de Série]:[Mês]],5,0)),(VLOOKUP(J77,Obs.Técnicas21[[Número de Série]:[Mês]],5,0))),P77)</f>
        <v>44819</v>
      </c>
      <c r="R77" s="1" t="str">
        <f t="shared" ca="1" si="2"/>
        <v>Calibrado</v>
      </c>
      <c r="S77" s="1">
        <f>IFERROR(IFERROR(IFERROR(VLOOKUP(J77,Obs.Técnicas23[[Número de Série]:[Mês]],2,0),VLOOKUP(J77,Obs.Técnicas22[[Número de Série]:[Mês]],2,0)),(VLOOKUP(J77,Obs.Técnicas21[[Número de Série]:[Mês]],2,0))),"")</f>
        <v>18173</v>
      </c>
      <c r="T77" s="1" t="str">
        <f>IFERROR(IFERROR(IFERROR(VLOOKUP(J77,Obs.Técnicas23[[Número de Série]:[Mês]],3,0),VLOOKUP(J77,Obs.Técnicas22[[Número de Série]:[Mês]],3,0)),(VLOOKUP(J77,Obs.Técnicas21[[Número de Série]:[Mês]],3,0))),"Hexis")</f>
        <v>ER ANALITICA</v>
      </c>
      <c r="U77" s="1">
        <f>IFERROR(IFERROR(IFERROR(VLOOKUP(J77,Obs.Técnicas23[[Número de Série]:[Mês]],4,0),VLOOKUP(J77,Obs.Técnicas22[[Número de Série]:[Mês]],4,0)),(VLOOKUP(J77,Obs.Técnicas21[[Número de Série]:[Mês]],4,0))),"")</f>
        <v>0</v>
      </c>
      <c r="V77" s="1" t="s">
        <v>1209</v>
      </c>
      <c r="W77" s="1">
        <f t="shared" si="3"/>
        <v>9</v>
      </c>
      <c r="X77" s="1">
        <v>8</v>
      </c>
      <c r="Y77" s="1" t="e">
        <f>VLOOKUP(Controle[[#This Row],[Serial Number]],'Adicionados '!$B:$L,11,FALSE)</f>
        <v>#N/A</v>
      </c>
    </row>
    <row r="78" spans="1:25" hidden="1" x14ac:dyDescent="0.25">
      <c r="A78" s="1" t="s">
        <v>23</v>
      </c>
      <c r="B78" s="1" t="s">
        <v>213</v>
      </c>
      <c r="C78" s="1" t="s">
        <v>214</v>
      </c>
      <c r="D78" s="1" t="s">
        <v>215</v>
      </c>
      <c r="E78" s="1" t="s">
        <v>173</v>
      </c>
      <c r="F78" s="1" t="s">
        <v>174</v>
      </c>
      <c r="G78" s="1" t="s">
        <v>51</v>
      </c>
      <c r="H78" s="1" t="s">
        <v>175</v>
      </c>
      <c r="I78" s="1" t="s">
        <v>250</v>
      </c>
      <c r="J78" s="9">
        <v>182180001049</v>
      </c>
      <c r="K78" s="1" t="s">
        <v>36</v>
      </c>
      <c r="L78" s="1" t="s">
        <v>128</v>
      </c>
      <c r="M78" s="1" t="s">
        <v>216</v>
      </c>
      <c r="N78" s="1" t="s">
        <v>217</v>
      </c>
      <c r="O78" s="2">
        <v>44173</v>
      </c>
      <c r="P7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78" s="2">
        <f>IFERROR(IFERROR(IFERROR(VLOOKUP(J78,Obs.Técnicas23[[Número de Série]:[Mês]],5,0),VLOOKUP(J78,Obs.Técnicas22[[Número de Série]:[Mês]],5,0)),(VLOOKUP(J78,Obs.Técnicas21[[Número de Série]:[Mês]],5,0))),P78)</f>
        <v>45002</v>
      </c>
      <c r="R78" s="1" t="str">
        <f t="shared" ca="1" si="2"/>
        <v>Calibrado</v>
      </c>
      <c r="S78" s="1">
        <f>IFERROR(IFERROR(IFERROR(VLOOKUP(J78,Obs.Técnicas23[[Número de Série]:[Mês]],2,0),VLOOKUP(J78,Obs.Técnicas22[[Número de Série]:[Mês]],2,0)),(VLOOKUP(J78,Obs.Técnicas21[[Número de Série]:[Mês]],2,0))),"")</f>
        <v>20951</v>
      </c>
      <c r="T78" s="1" t="str">
        <f>IFERROR(IFERROR(IFERROR(VLOOKUP(J78,Obs.Técnicas23[[Número de Série]:[Mês]],3,0),VLOOKUP(J78,Obs.Técnicas22[[Número de Série]:[Mês]],3,0)),(VLOOKUP(J78,Obs.Técnicas21[[Número de Série]:[Mês]],3,0))),"Hexis")</f>
        <v>ER ANALITICA</v>
      </c>
      <c r="U78" s="1">
        <f>IFERROR(IFERROR(IFERROR(VLOOKUP(J78,Obs.Técnicas23[[Número de Série]:[Mês]],4,0),VLOOKUP(J78,Obs.Técnicas22[[Número de Série]:[Mês]],4,0)),(VLOOKUP(J78,Obs.Técnicas21[[Número de Série]:[Mês]],4,0))),"")</f>
        <v>0</v>
      </c>
      <c r="V78" s="1" t="s">
        <v>1209</v>
      </c>
      <c r="W78" s="1">
        <f t="shared" si="3"/>
        <v>3</v>
      </c>
      <c r="X78" s="1">
        <v>8</v>
      </c>
      <c r="Y78" s="1" t="e">
        <f>VLOOKUP(Controle[[#This Row],[Serial Number]],'Adicionados '!$B:$L,11,FALSE)</f>
        <v>#N/A</v>
      </c>
    </row>
    <row r="79" spans="1:25" hidden="1" x14ac:dyDescent="0.25">
      <c r="A79" s="1" t="s">
        <v>23</v>
      </c>
      <c r="B79" s="1" t="s">
        <v>213</v>
      </c>
      <c r="C79" s="32" t="s">
        <v>214</v>
      </c>
      <c r="D79" s="1" t="s">
        <v>215</v>
      </c>
      <c r="E79" s="1" t="s">
        <v>173</v>
      </c>
      <c r="F79" s="32" t="s">
        <v>174</v>
      </c>
      <c r="G79" s="1" t="s">
        <v>51</v>
      </c>
      <c r="H79" s="1" t="s">
        <v>175</v>
      </c>
      <c r="I79" s="1" t="s">
        <v>153</v>
      </c>
      <c r="J79" s="9">
        <v>6271336</v>
      </c>
      <c r="K79" s="1" t="s">
        <v>39</v>
      </c>
      <c r="L79" s="1" t="s">
        <v>154</v>
      </c>
      <c r="M79" s="1" t="s">
        <v>216</v>
      </c>
      <c r="N79" s="1" t="s">
        <v>217</v>
      </c>
      <c r="O79" s="2">
        <v>44259</v>
      </c>
      <c r="P7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44259</v>
      </c>
      <c r="Q79" s="2">
        <f>IFERROR(IFERROR(IFERROR(VLOOKUP(J79,Obs.Técnicas23[[Número de Série]:[Mês]],5,0),VLOOKUP(J79,Obs.Técnicas22[[Número de Série]:[Mês]],5,0)),(VLOOKUP(J79,Obs.Técnicas21[[Número de Série]:[Mês]],5,0))),P79)</f>
        <v>45001</v>
      </c>
      <c r="R79" s="1" t="str">
        <f t="shared" ca="1" si="2"/>
        <v>Calibrado</v>
      </c>
      <c r="S79" s="1">
        <f>IFERROR(IFERROR(IFERROR(VLOOKUP(J79,Obs.Técnicas23[[Número de Série]:[Mês]],2,0),VLOOKUP(J79,Obs.Técnicas22[[Número de Série]:[Mês]],2,0)),(VLOOKUP(J79,Obs.Técnicas21[[Número de Série]:[Mês]],2,0))),"")</f>
        <v>20952</v>
      </c>
      <c r="T79" s="1" t="str">
        <f>IFERROR(IFERROR(IFERROR(VLOOKUP(J79,Obs.Técnicas23[[Número de Série]:[Mês]],3,0),VLOOKUP(J79,Obs.Técnicas22[[Número de Série]:[Mês]],3,0)),(VLOOKUP(J79,Obs.Técnicas21[[Número de Série]:[Mês]],3,0))),"Hexis")</f>
        <v>ER ANALITICA</v>
      </c>
      <c r="U79" s="1">
        <f>IFERROR(IFERROR(IFERROR(VLOOKUP(J79,Obs.Técnicas23[[Número de Série]:[Mês]],4,0),VLOOKUP(J79,Obs.Técnicas22[[Número de Série]:[Mês]],4,0)),(VLOOKUP(J79,Obs.Técnicas21[[Número de Série]:[Mês]],4,0))),"")</f>
        <v>0</v>
      </c>
      <c r="V79" s="1" t="s">
        <v>1209</v>
      </c>
      <c r="W79" s="1">
        <f t="shared" si="3"/>
        <v>3</v>
      </c>
      <c r="X79" s="1">
        <v>8</v>
      </c>
      <c r="Y79" s="1" t="e">
        <f>VLOOKUP(Controle[[#This Row],[Serial Number]],'Adicionados '!$B:$L,11,FALSE)</f>
        <v>#N/A</v>
      </c>
    </row>
    <row r="80" spans="1:25" hidden="1" x14ac:dyDescent="0.25">
      <c r="A80" s="1" t="s">
        <v>23</v>
      </c>
      <c r="B80" s="1" t="s">
        <v>218</v>
      </c>
      <c r="C80" s="1" t="s">
        <v>219</v>
      </c>
      <c r="D80" s="1" t="s">
        <v>220</v>
      </c>
      <c r="E80" s="1" t="s">
        <v>148</v>
      </c>
      <c r="F80" s="1" t="s">
        <v>149</v>
      </c>
      <c r="G80" s="1" t="s">
        <v>29</v>
      </c>
      <c r="H80" s="1" t="s">
        <v>175</v>
      </c>
      <c r="I80" s="1" t="s">
        <v>43</v>
      </c>
      <c r="J80" s="9" t="s">
        <v>221</v>
      </c>
      <c r="K80" s="1" t="s">
        <v>36</v>
      </c>
      <c r="L80" s="1" t="s">
        <v>45</v>
      </c>
      <c r="M80" s="1" t="s">
        <v>222</v>
      </c>
      <c r="N80" s="1" t="s">
        <v>126</v>
      </c>
      <c r="O80" s="2">
        <v>43739</v>
      </c>
      <c r="P8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43739</v>
      </c>
      <c r="Q80" s="2">
        <f>IFERROR(IFERROR(IFERROR(VLOOKUP(J80,Obs.Técnicas23[[Número de Série]:[Mês]],5,0),VLOOKUP(J80,Obs.Técnicas22[[Número de Série]:[Mês]],5,0)),(VLOOKUP(J80,Obs.Técnicas21[[Número de Série]:[Mês]],5,0))),P80)</f>
        <v>44796</v>
      </c>
      <c r="R80" s="1" t="str">
        <f t="shared" ca="1" si="2"/>
        <v>Calibrado</v>
      </c>
      <c r="S80" s="1">
        <f>IFERROR(IFERROR(IFERROR(VLOOKUP(J80,Obs.Técnicas23[[Número de Série]:[Mês]],2,0),VLOOKUP(J80,Obs.Técnicas22[[Número de Série]:[Mês]],2,0)),(VLOOKUP(J80,Obs.Técnicas21[[Número de Série]:[Mês]],2,0))),"")</f>
        <v>14571</v>
      </c>
      <c r="T80" s="1" t="str">
        <f>IFERROR(IFERROR(IFERROR(VLOOKUP(J80,Obs.Técnicas23[[Número de Série]:[Mês]],3,0),VLOOKUP(J80,Obs.Técnicas22[[Número de Série]:[Mês]],3,0)),(VLOOKUP(J80,Obs.Técnicas21[[Número de Série]:[Mês]],3,0))),"Hexis")</f>
        <v>ER ANALITICA</v>
      </c>
      <c r="U80" s="1">
        <f>IFERROR(IFERROR(IFERROR(VLOOKUP(J80,Obs.Técnicas23[[Número de Série]:[Mês]],4,0),VLOOKUP(J80,Obs.Técnicas22[[Número de Série]:[Mês]],4,0)),(VLOOKUP(J80,Obs.Técnicas21[[Número de Série]:[Mês]],4,0))),"")</f>
        <v>0</v>
      </c>
      <c r="V80" s="1" t="s">
        <v>1209</v>
      </c>
      <c r="W80" s="1">
        <f t="shared" si="3"/>
        <v>8</v>
      </c>
      <c r="X80" s="1">
        <v>4</v>
      </c>
      <c r="Y80" s="1" t="e">
        <f>VLOOKUP(Controle[[#This Row],[Serial Number]],'Adicionados '!$B:$L,11,FALSE)</f>
        <v>#N/A</v>
      </c>
    </row>
    <row r="81" spans="1:25" hidden="1" x14ac:dyDescent="0.25">
      <c r="A81" s="1" t="s">
        <v>23</v>
      </c>
      <c r="B81" s="1" t="s">
        <v>218</v>
      </c>
      <c r="C81" s="1" t="s">
        <v>219</v>
      </c>
      <c r="D81" s="1" t="s">
        <v>220</v>
      </c>
      <c r="E81" s="1" t="s">
        <v>148</v>
      </c>
      <c r="F81" s="1" t="s">
        <v>149</v>
      </c>
      <c r="G81" s="1" t="s">
        <v>29</v>
      </c>
      <c r="H81" s="1" t="s">
        <v>175</v>
      </c>
      <c r="I81" s="1" t="s">
        <v>38</v>
      </c>
      <c r="J81" s="9">
        <v>63442</v>
      </c>
      <c r="K81" s="1" t="s">
        <v>42</v>
      </c>
      <c r="L81" s="1" t="s">
        <v>223</v>
      </c>
      <c r="M81" s="1" t="s">
        <v>222</v>
      </c>
      <c r="N81" s="1" t="s">
        <v>126</v>
      </c>
      <c r="O81" s="2">
        <v>44034</v>
      </c>
      <c r="P8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44469</v>
      </c>
      <c r="Q81" s="2">
        <f>IFERROR(IFERROR(IFERROR(VLOOKUP(J81,Obs.Técnicas23[[Número de Série]:[Mês]],5,0),VLOOKUP(J81,Obs.Técnicas22[[Número de Série]:[Mês]],5,0)),(VLOOKUP(J81,Obs.Técnicas21[[Número de Série]:[Mês]],5,0))),P81)</f>
        <v>44825</v>
      </c>
      <c r="R81" s="1" t="str">
        <f t="shared" ca="1" si="2"/>
        <v>Calibrado</v>
      </c>
      <c r="S81" s="1">
        <f>IFERROR(IFERROR(IFERROR(VLOOKUP(J81,Obs.Técnicas23[[Número de Série]:[Mês]],2,0),VLOOKUP(J81,Obs.Técnicas22[[Número de Série]:[Mês]],2,0)),(VLOOKUP(J81,Obs.Técnicas21[[Número de Série]:[Mês]],2,0))),"")</f>
        <v>18067</v>
      </c>
      <c r="T81" s="1" t="str">
        <f>IFERROR(IFERROR(IFERROR(VLOOKUP(J81,Obs.Técnicas23[[Número de Série]:[Mês]],3,0),VLOOKUP(J81,Obs.Técnicas22[[Número de Série]:[Mês]],3,0)),(VLOOKUP(J81,Obs.Técnicas21[[Número de Série]:[Mês]],3,0))),"Hexis")</f>
        <v>ER ANALITICA</v>
      </c>
      <c r="U81" s="1">
        <f>IFERROR(IFERROR(IFERROR(VLOOKUP(J81,Obs.Técnicas23[[Número de Série]:[Mês]],4,0),VLOOKUP(J81,Obs.Técnicas22[[Número de Série]:[Mês]],4,0)),(VLOOKUP(J81,Obs.Técnicas21[[Número de Série]:[Mês]],4,0))),"")</f>
        <v>0</v>
      </c>
      <c r="V81" s="1" t="s">
        <v>1209</v>
      </c>
      <c r="W81" s="1">
        <f t="shared" si="3"/>
        <v>9</v>
      </c>
      <c r="X81" s="1">
        <v>7</v>
      </c>
      <c r="Y81" s="1" t="e">
        <f>VLOOKUP(Controle[[#This Row],[Serial Number]],'Adicionados '!$B:$L,11,FALSE)</f>
        <v>#N/A</v>
      </c>
    </row>
    <row r="82" spans="1:25" hidden="1" x14ac:dyDescent="0.25">
      <c r="A82" s="1" t="s">
        <v>23</v>
      </c>
      <c r="B82" s="1" t="s">
        <v>218</v>
      </c>
      <c r="C82" s="1" t="s">
        <v>219</v>
      </c>
      <c r="D82" s="1" t="s">
        <v>220</v>
      </c>
      <c r="E82" s="1" t="s">
        <v>148</v>
      </c>
      <c r="F82" s="1" t="s">
        <v>149</v>
      </c>
      <c r="G82" s="1" t="s">
        <v>29</v>
      </c>
      <c r="H82" s="1" t="s">
        <v>175</v>
      </c>
      <c r="I82" s="1" t="s">
        <v>41</v>
      </c>
      <c r="J82" s="9">
        <v>688630</v>
      </c>
      <c r="K82" s="1" t="s">
        <v>87</v>
      </c>
      <c r="L82" s="1" t="s">
        <v>88</v>
      </c>
      <c r="M82" s="1" t="s">
        <v>222</v>
      </c>
      <c r="N82" s="1" t="s">
        <v>126</v>
      </c>
      <c r="O82" s="2">
        <v>44034</v>
      </c>
      <c r="P8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44034</v>
      </c>
      <c r="Q82" s="2">
        <f>IFERROR(IFERROR(IFERROR(VLOOKUP(J82,Obs.Técnicas23[[Número de Série]:[Mês]],5,0),VLOOKUP(J82,Obs.Técnicas22[[Número de Série]:[Mês]],5,0)),(VLOOKUP(J82,Obs.Técnicas21[[Número de Série]:[Mês]],5,0))),P82)</f>
        <v>44711</v>
      </c>
      <c r="R82" s="1" t="str">
        <f t="shared" ca="1" si="2"/>
        <v>Calibrado</v>
      </c>
      <c r="S82" s="1">
        <f>IFERROR(IFERROR(IFERROR(VLOOKUP(J82,Obs.Técnicas23[[Número de Série]:[Mês]],2,0),VLOOKUP(J82,Obs.Técnicas22[[Número de Série]:[Mês]],2,0)),(VLOOKUP(J82,Obs.Técnicas21[[Número de Série]:[Mês]],2,0))),"")</f>
        <v>14573</v>
      </c>
      <c r="T82" s="1" t="str">
        <f>IFERROR(IFERROR(IFERROR(VLOOKUP(J82,Obs.Técnicas23[[Número de Série]:[Mês]],3,0),VLOOKUP(J82,Obs.Técnicas22[[Número de Série]:[Mês]],3,0)),(VLOOKUP(J82,Obs.Técnicas21[[Número de Série]:[Mês]],3,0))),"Hexis")</f>
        <v>ER ANALITICA</v>
      </c>
      <c r="U82" s="1">
        <f>IFERROR(IFERROR(IFERROR(VLOOKUP(J82,Obs.Técnicas23[[Número de Série]:[Mês]],4,0),VLOOKUP(J82,Obs.Técnicas22[[Número de Série]:[Mês]],4,0)),(VLOOKUP(J82,Obs.Técnicas21[[Número de Série]:[Mês]],4,0))),"")</f>
        <v>0</v>
      </c>
      <c r="V82" s="1" t="s">
        <v>1209</v>
      </c>
      <c r="W82" s="1">
        <f t="shared" si="3"/>
        <v>5</v>
      </c>
      <c r="X82" s="1">
        <v>4</v>
      </c>
      <c r="Y82" s="1" t="e">
        <f>VLOOKUP(Controle[[#This Row],[Serial Number]],'Adicionados '!$B:$L,11,FALSE)</f>
        <v>#N/A</v>
      </c>
    </row>
    <row r="83" spans="1:25" hidden="1" x14ac:dyDescent="0.25">
      <c r="A83" s="1" t="s">
        <v>23</v>
      </c>
      <c r="B83" s="1" t="s">
        <v>218</v>
      </c>
      <c r="C83" s="1" t="s">
        <v>219</v>
      </c>
      <c r="D83" s="1" t="s">
        <v>220</v>
      </c>
      <c r="E83" s="1" t="s">
        <v>148</v>
      </c>
      <c r="F83" s="1" t="s">
        <v>149</v>
      </c>
      <c r="G83" s="1" t="s">
        <v>29</v>
      </c>
      <c r="H83" s="1" t="s">
        <v>175</v>
      </c>
      <c r="I83" s="1" t="s">
        <v>68</v>
      </c>
      <c r="J83" s="9">
        <v>83</v>
      </c>
      <c r="K83" s="1" t="s">
        <v>225</v>
      </c>
      <c r="L83" s="1" t="s">
        <v>226</v>
      </c>
      <c r="M83" s="1" t="s">
        <v>222</v>
      </c>
      <c r="N83" s="1" t="s">
        <v>126</v>
      </c>
      <c r="O83" s="2">
        <v>44035</v>
      </c>
      <c r="P8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44497</v>
      </c>
      <c r="Q83" s="2">
        <f>IFERROR(IFERROR(IFERROR(VLOOKUP(J83,Obs.Técnicas23[[Número de Série]:[Mês]],5,0),VLOOKUP(J83,Obs.Técnicas22[[Número de Série]:[Mês]],5,0)),(VLOOKUP(J83,Obs.Técnicas21[[Número de Série]:[Mês]],5,0))),P83)</f>
        <v>44825</v>
      </c>
      <c r="R83" s="1" t="str">
        <f t="shared" ca="1" si="2"/>
        <v>Calibrado</v>
      </c>
      <c r="S83" s="1">
        <f>IFERROR(IFERROR(IFERROR(VLOOKUP(J83,Obs.Técnicas23[[Número de Série]:[Mês]],2,0),VLOOKUP(J83,Obs.Técnicas22[[Número de Série]:[Mês]],2,0)),(VLOOKUP(J83,Obs.Técnicas21[[Número de Série]:[Mês]],2,0))),"")</f>
        <v>18070</v>
      </c>
      <c r="T83" s="1" t="str">
        <f>IFERROR(IFERROR(IFERROR(VLOOKUP(J83,Obs.Técnicas23[[Número de Série]:[Mês]],3,0),VLOOKUP(J83,Obs.Técnicas22[[Número de Série]:[Mês]],3,0)),(VLOOKUP(J83,Obs.Técnicas21[[Número de Série]:[Mês]],3,0))),"Hexis")</f>
        <v>ER ANALITICA</v>
      </c>
      <c r="U83" s="1">
        <f>IFERROR(IFERROR(IFERROR(VLOOKUP(J83,Obs.Técnicas23[[Número de Série]:[Mês]],4,0),VLOOKUP(J83,Obs.Técnicas22[[Número de Série]:[Mês]],4,0)),(VLOOKUP(J83,Obs.Técnicas21[[Número de Série]:[Mês]],4,0))),"")</f>
        <v>0</v>
      </c>
      <c r="V83" s="1" t="s">
        <v>1209</v>
      </c>
      <c r="W83" s="1">
        <f t="shared" si="3"/>
        <v>9</v>
      </c>
      <c r="X83" s="1">
        <v>10</v>
      </c>
      <c r="Y83" s="1" t="e">
        <f>VLOOKUP(Controle[[#This Row],[Serial Number]],'Adicionados '!$B:$L,11,FALSE)</f>
        <v>#N/A</v>
      </c>
    </row>
    <row r="84" spans="1:25" hidden="1" x14ac:dyDescent="0.25">
      <c r="A84" s="1" t="s">
        <v>23</v>
      </c>
      <c r="B84" s="1" t="s">
        <v>218</v>
      </c>
      <c r="C84" s="1" t="s">
        <v>219</v>
      </c>
      <c r="D84" s="1" t="s">
        <v>220</v>
      </c>
      <c r="E84" s="1" t="s">
        <v>148</v>
      </c>
      <c r="F84" s="1" t="s">
        <v>149</v>
      </c>
      <c r="G84" s="1" t="s">
        <v>29</v>
      </c>
      <c r="H84" s="1" t="s">
        <v>175</v>
      </c>
      <c r="I84" s="1" t="s">
        <v>43</v>
      </c>
      <c r="J84" s="9" t="s">
        <v>227</v>
      </c>
      <c r="K84" s="1" t="s">
        <v>36</v>
      </c>
      <c r="L84" s="1" t="s">
        <v>45</v>
      </c>
      <c r="M84" s="1" t="s">
        <v>222</v>
      </c>
      <c r="N84" s="1" t="s">
        <v>126</v>
      </c>
      <c r="O84" s="2">
        <v>44035</v>
      </c>
      <c r="P8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44497</v>
      </c>
      <c r="Q84" s="2">
        <f>IFERROR(IFERROR(IFERROR(VLOOKUP(J84,Obs.Técnicas23[[Número de Série]:[Mês]],5,0),VLOOKUP(J84,Obs.Técnicas22[[Número de Série]:[Mês]],5,0)),(VLOOKUP(J84,Obs.Técnicas21[[Número de Série]:[Mês]],5,0))),P84)</f>
        <v>44825</v>
      </c>
      <c r="R84" s="1" t="str">
        <f t="shared" ca="1" si="2"/>
        <v>Calibrado</v>
      </c>
      <c r="S84" s="1">
        <f>IFERROR(IFERROR(IFERROR(VLOOKUP(J84,Obs.Técnicas23[[Número de Série]:[Mês]],2,0),VLOOKUP(J84,Obs.Técnicas22[[Número de Série]:[Mês]],2,0)),(VLOOKUP(J84,Obs.Técnicas21[[Número de Série]:[Mês]],2,0))),"")</f>
        <v>18071</v>
      </c>
      <c r="T84" s="1" t="str">
        <f>IFERROR(IFERROR(IFERROR(VLOOKUP(J84,Obs.Técnicas23[[Número de Série]:[Mês]],3,0),VLOOKUP(J84,Obs.Técnicas22[[Número de Série]:[Mês]],3,0)),(VLOOKUP(J84,Obs.Técnicas21[[Número de Série]:[Mês]],3,0))),"Hexis")</f>
        <v>ER ANALITICA</v>
      </c>
      <c r="U84" s="1">
        <f>IFERROR(IFERROR(IFERROR(VLOOKUP(J84,Obs.Técnicas23[[Número de Série]:[Mês]],4,0),VLOOKUP(J84,Obs.Técnicas22[[Número de Série]:[Mês]],4,0)),(VLOOKUP(J84,Obs.Técnicas21[[Número de Série]:[Mês]],4,0))),"")</f>
        <v>0</v>
      </c>
      <c r="V84" s="1" t="s">
        <v>1209</v>
      </c>
      <c r="W84" s="1">
        <f t="shared" si="3"/>
        <v>9</v>
      </c>
      <c r="X84" s="1">
        <v>4</v>
      </c>
      <c r="Y84" s="1" t="e">
        <f>VLOOKUP(Controle[[#This Row],[Serial Number]],'Adicionados '!$B:$L,11,FALSE)</f>
        <v>#N/A</v>
      </c>
    </row>
    <row r="85" spans="1:25" hidden="1" x14ac:dyDescent="0.25">
      <c r="A85" s="1" t="s">
        <v>23</v>
      </c>
      <c r="B85" s="1" t="s">
        <v>218</v>
      </c>
      <c r="C85" s="1" t="s">
        <v>219</v>
      </c>
      <c r="D85" s="1" t="s">
        <v>220</v>
      </c>
      <c r="E85" s="1" t="s">
        <v>148</v>
      </c>
      <c r="F85" s="1" t="s">
        <v>149</v>
      </c>
      <c r="G85" s="1" t="s">
        <v>29</v>
      </c>
      <c r="H85" s="1" t="s">
        <v>175</v>
      </c>
      <c r="I85" s="1" t="s">
        <v>1335</v>
      </c>
      <c r="J85" s="9">
        <v>2017108474</v>
      </c>
      <c r="K85" s="1" t="s">
        <v>237</v>
      </c>
      <c r="L85" s="1" t="s">
        <v>1374</v>
      </c>
      <c r="M85" s="1" t="s">
        <v>222</v>
      </c>
      <c r="N85" s="1" t="s">
        <v>126</v>
      </c>
      <c r="O85" s="2">
        <v>44497</v>
      </c>
      <c r="P8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44497</v>
      </c>
      <c r="Q85" s="2">
        <f>IFERROR(IFERROR(IFERROR(VLOOKUP(J85,Obs.Técnicas23[[Número de Série]:[Mês]],5,0),VLOOKUP(J85,Obs.Técnicas22[[Número de Série]:[Mês]],5,0)),(VLOOKUP(J85,Obs.Técnicas21[[Número de Série]:[Mês]],5,0))),P85)</f>
        <v>44825</v>
      </c>
      <c r="R85" s="1" t="str">
        <f t="shared" ca="1" si="2"/>
        <v>Calibrado</v>
      </c>
      <c r="S85" s="1">
        <f>IFERROR(IFERROR(IFERROR(VLOOKUP(J85,Obs.Técnicas23[[Número de Série]:[Mês]],2,0),VLOOKUP(J85,Obs.Técnicas22[[Número de Série]:[Mês]],2,0)),(VLOOKUP(J85,Obs.Técnicas21[[Número de Série]:[Mês]],2,0))),"")</f>
        <v>18077</v>
      </c>
      <c r="T85" s="1" t="str">
        <f>IFERROR(IFERROR(IFERROR(VLOOKUP(J85,Obs.Técnicas23[[Número de Série]:[Mês]],3,0),VLOOKUP(J85,Obs.Técnicas22[[Número de Série]:[Mês]],3,0)),(VLOOKUP(J85,Obs.Técnicas21[[Número de Série]:[Mês]],3,0))),"Hexis")</f>
        <v>ER ANALITICA</v>
      </c>
      <c r="U85" s="1">
        <f>IFERROR(IFERROR(IFERROR(VLOOKUP(J85,Obs.Técnicas23[[Número de Série]:[Mês]],4,0),VLOOKUP(J85,Obs.Técnicas22[[Número de Série]:[Mês]],4,0)),(VLOOKUP(J85,Obs.Técnicas21[[Número de Série]:[Mês]],4,0))),"")</f>
        <v>0</v>
      </c>
      <c r="V85" s="1" t="s">
        <v>1209</v>
      </c>
      <c r="W85" s="1">
        <f t="shared" si="3"/>
        <v>9</v>
      </c>
      <c r="X85" s="1">
        <v>4</v>
      </c>
      <c r="Y85" s="1" t="e">
        <f>VLOOKUP(Controle[[#This Row],[Serial Number]],'Adicionados '!$B:$L,11,FALSE)</f>
        <v>#N/A</v>
      </c>
    </row>
    <row r="86" spans="1:25" hidden="1" x14ac:dyDescent="0.25">
      <c r="A86" s="1" t="s">
        <v>23</v>
      </c>
      <c r="B86" s="1" t="s">
        <v>218</v>
      </c>
      <c r="C86" s="1" t="s">
        <v>219</v>
      </c>
      <c r="D86" s="1" t="s">
        <v>220</v>
      </c>
      <c r="E86" s="1" t="s">
        <v>148</v>
      </c>
      <c r="F86" s="1" t="s">
        <v>149</v>
      </c>
      <c r="G86" s="1" t="s">
        <v>29</v>
      </c>
      <c r="H86" s="1" t="s">
        <v>175</v>
      </c>
      <c r="I86" s="1" t="s">
        <v>1335</v>
      </c>
      <c r="J86" s="9">
        <v>2017006235</v>
      </c>
      <c r="K86" s="1" t="s">
        <v>237</v>
      </c>
      <c r="L86" s="1" t="s">
        <v>1374</v>
      </c>
      <c r="M86" s="1" t="s">
        <v>222</v>
      </c>
      <c r="N86" s="1" t="s">
        <v>126</v>
      </c>
      <c r="O86" s="2">
        <v>44497</v>
      </c>
      <c r="P8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44497</v>
      </c>
      <c r="Q86" s="2">
        <f>IFERROR(IFERROR(IFERROR(VLOOKUP(J86,Obs.Técnicas23[[Número de Série]:[Mês]],5,0),VLOOKUP(J86,Obs.Técnicas22[[Número de Série]:[Mês]],5,0)),(VLOOKUP(J86,Obs.Técnicas21[[Número de Série]:[Mês]],5,0))),P86)</f>
        <v>44825</v>
      </c>
      <c r="R86" s="1" t="str">
        <f t="shared" ca="1" si="2"/>
        <v>Calibrado</v>
      </c>
      <c r="S86" s="1">
        <f>IFERROR(IFERROR(IFERROR(VLOOKUP(J86,Obs.Técnicas23[[Número de Série]:[Mês]],2,0),VLOOKUP(J86,Obs.Técnicas22[[Número de Série]:[Mês]],2,0)),(VLOOKUP(J86,Obs.Técnicas21[[Número de Série]:[Mês]],2,0))),"")</f>
        <v>18076</v>
      </c>
      <c r="T86" s="1" t="str">
        <f>IFERROR(IFERROR(IFERROR(VLOOKUP(J86,Obs.Técnicas23[[Número de Série]:[Mês]],3,0),VLOOKUP(J86,Obs.Técnicas22[[Número de Série]:[Mês]],3,0)),(VLOOKUP(J86,Obs.Técnicas21[[Número de Série]:[Mês]],3,0))),"Hexis")</f>
        <v>ER ANALITICA</v>
      </c>
      <c r="U86" s="1">
        <f>IFERROR(IFERROR(IFERROR(VLOOKUP(J86,Obs.Técnicas23[[Número de Série]:[Mês]],4,0),VLOOKUP(J86,Obs.Técnicas22[[Número de Série]:[Mês]],4,0)),(VLOOKUP(J86,Obs.Técnicas21[[Número de Série]:[Mês]],4,0))),"")</f>
        <v>0</v>
      </c>
      <c r="V86" s="1" t="s">
        <v>1209</v>
      </c>
      <c r="W86" s="1">
        <f t="shared" si="3"/>
        <v>9</v>
      </c>
      <c r="X86" s="1">
        <v>8</v>
      </c>
      <c r="Y86" s="1" t="e">
        <f>VLOOKUP(Controle[[#This Row],[Serial Number]],'Adicionados '!$B:$L,11,FALSE)</f>
        <v>#N/A</v>
      </c>
    </row>
    <row r="87" spans="1:25" hidden="1" x14ac:dyDescent="0.25">
      <c r="A87" s="1" t="s">
        <v>23</v>
      </c>
      <c r="B87" s="1" t="s">
        <v>228</v>
      </c>
      <c r="C87" s="1" t="s">
        <v>229</v>
      </c>
      <c r="D87" s="1" t="s">
        <v>230</v>
      </c>
      <c r="E87" s="1" t="s">
        <v>148</v>
      </c>
      <c r="F87" s="1" t="s">
        <v>149</v>
      </c>
      <c r="G87" s="1" t="s">
        <v>29</v>
      </c>
      <c r="H87" s="1" t="s">
        <v>175</v>
      </c>
      <c r="I87" s="1" t="s">
        <v>38</v>
      </c>
      <c r="J87" s="9">
        <v>4211939</v>
      </c>
      <c r="K87" s="1" t="s">
        <v>39</v>
      </c>
      <c r="L87" s="1" t="s">
        <v>40</v>
      </c>
      <c r="M87" s="1" t="s">
        <v>222</v>
      </c>
      <c r="N87" s="1" t="s">
        <v>126</v>
      </c>
      <c r="O87" s="2">
        <v>44469</v>
      </c>
      <c r="P8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44469</v>
      </c>
      <c r="Q87" s="2">
        <f>IFERROR(IFERROR(IFERROR(VLOOKUP(J87,Obs.Técnicas23[[Número de Série]:[Mês]],5,0),VLOOKUP(J87,Obs.Técnicas22[[Número de Série]:[Mês]],5,0)),(VLOOKUP(J87,Obs.Técnicas21[[Número de Série]:[Mês]],5,0))),P87)</f>
        <v>44825</v>
      </c>
      <c r="R87" s="1" t="str">
        <f t="shared" ca="1" si="2"/>
        <v>Calibrado</v>
      </c>
      <c r="S87" s="1">
        <f>IFERROR(IFERROR(IFERROR(VLOOKUP(J87,Obs.Técnicas23[[Número de Série]:[Mês]],2,0),VLOOKUP(J87,Obs.Técnicas22[[Número de Série]:[Mês]],2,0)),(VLOOKUP(J87,Obs.Técnicas21[[Número de Série]:[Mês]],2,0))),"")</f>
        <v>18073</v>
      </c>
      <c r="T87" s="1" t="str">
        <f>IFERROR(IFERROR(IFERROR(VLOOKUP(J87,Obs.Técnicas23[[Número de Série]:[Mês]],3,0),VLOOKUP(J87,Obs.Técnicas22[[Número de Série]:[Mês]],3,0)),(VLOOKUP(J87,Obs.Técnicas21[[Número de Série]:[Mês]],3,0))),"Hexis")</f>
        <v>ER ANALITICA</v>
      </c>
      <c r="U87" s="1">
        <f>IFERROR(IFERROR(IFERROR(VLOOKUP(J87,Obs.Técnicas23[[Número de Série]:[Mês]],4,0),VLOOKUP(J87,Obs.Técnicas22[[Número de Série]:[Mês]],4,0)),(VLOOKUP(J87,Obs.Técnicas21[[Número de Série]:[Mês]],4,0))),"")</f>
        <v>0</v>
      </c>
      <c r="V87" s="1" t="s">
        <v>1209</v>
      </c>
      <c r="W87" s="1">
        <f t="shared" si="3"/>
        <v>9</v>
      </c>
      <c r="X87" s="1">
        <v>8</v>
      </c>
      <c r="Y87" s="1" t="e">
        <f>VLOOKUP(Controle[[#This Row],[Serial Number]],'Adicionados '!$B:$L,11,FALSE)</f>
        <v>#N/A</v>
      </c>
    </row>
    <row r="88" spans="1:25" hidden="1" x14ac:dyDescent="0.25">
      <c r="A88" s="1" t="s">
        <v>23</v>
      </c>
      <c r="G88" s="1" t="s">
        <v>29</v>
      </c>
      <c r="H88" s="1" t="s">
        <v>175</v>
      </c>
      <c r="I88" s="1" t="s">
        <v>1335</v>
      </c>
      <c r="J88" s="9">
        <v>2021318894</v>
      </c>
      <c r="K88" s="1" t="s">
        <v>237</v>
      </c>
      <c r="L88" s="1" t="s">
        <v>1374</v>
      </c>
      <c r="M88" s="1" t="s">
        <v>222</v>
      </c>
      <c r="N88" s="1" t="s">
        <v>126</v>
      </c>
      <c r="P8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88" s="2">
        <f>IFERROR(IFERROR(IFERROR(VLOOKUP(J88,Obs.Técnicas23[[Número de Série]:[Mês]],5,0),VLOOKUP(J88,Obs.Técnicas22[[Número de Série]:[Mês]],5,0)),(VLOOKUP(J88,Obs.Técnicas21[[Número de Série]:[Mês]],5,0))),P88)</f>
        <v>44825</v>
      </c>
      <c r="R88" s="1" t="str">
        <f t="shared" ca="1" si="2"/>
        <v>Calibrado</v>
      </c>
      <c r="S88" s="1">
        <f>IFERROR(IFERROR(IFERROR(VLOOKUP(J88,Obs.Técnicas23[[Número de Série]:[Mês]],2,0),VLOOKUP(J88,Obs.Técnicas22[[Número de Série]:[Mês]],2,0)),(VLOOKUP(J88,Obs.Técnicas21[[Número de Série]:[Mês]],2,0))),"")</f>
        <v>18069</v>
      </c>
      <c r="T88" s="1" t="str">
        <f>IFERROR(IFERROR(IFERROR(VLOOKUP(J88,Obs.Técnicas23[[Número de Série]:[Mês]],3,0),VLOOKUP(J88,Obs.Técnicas22[[Número de Série]:[Mês]],3,0)),(VLOOKUP(J88,Obs.Técnicas21[[Número de Série]:[Mês]],3,0))),"Hexis")</f>
        <v>ER ANALITICA</v>
      </c>
      <c r="U88" s="1">
        <f>IFERROR(IFERROR(IFERROR(VLOOKUP(J88,Obs.Técnicas23[[Número de Série]:[Mês]],4,0),VLOOKUP(J88,Obs.Técnicas22[[Número de Série]:[Mês]],4,0)),(VLOOKUP(J88,Obs.Técnicas21[[Número de Série]:[Mês]],4,0))),"")</f>
        <v>0</v>
      </c>
      <c r="V88" s="1" t="s">
        <v>1209</v>
      </c>
      <c r="W88" s="1">
        <f t="shared" si="3"/>
        <v>9</v>
      </c>
      <c r="Y88" s="1" t="e">
        <f>VLOOKUP(Controle[[#This Row],[Serial Number]],'Adicionados '!$B:$L,11,FALSE)</f>
        <v>#N/A</v>
      </c>
    </row>
    <row r="89" spans="1:25" hidden="1" x14ac:dyDescent="0.25">
      <c r="A89" s="1" t="s">
        <v>23</v>
      </c>
      <c r="G89" s="1" t="s">
        <v>29</v>
      </c>
      <c r="H89" s="1" t="s">
        <v>175</v>
      </c>
      <c r="I89" s="1" t="s">
        <v>1335</v>
      </c>
      <c r="J89" s="9">
        <v>2022055459</v>
      </c>
      <c r="K89" s="1" t="s">
        <v>237</v>
      </c>
      <c r="L89" s="1" t="s">
        <v>1374</v>
      </c>
      <c r="M89" s="1" t="s">
        <v>222</v>
      </c>
      <c r="N89" s="1" t="s">
        <v>126</v>
      </c>
      <c r="P8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89" s="2">
        <f>IFERROR(IFERROR(IFERROR(VLOOKUP(J89,Obs.Técnicas23[[Número de Série]:[Mês]],5,0),VLOOKUP(J89,Obs.Técnicas22[[Número de Série]:[Mês]],5,0)),(VLOOKUP(J89,Obs.Técnicas21[[Número de Série]:[Mês]],5,0))),P89)</f>
        <v>44825</v>
      </c>
      <c r="R89" s="1" t="str">
        <f t="shared" ca="1" si="2"/>
        <v>Calibrado</v>
      </c>
      <c r="S89" s="1">
        <f>IFERROR(IFERROR(IFERROR(VLOOKUP(J89,Obs.Técnicas23[[Número de Série]:[Mês]],2,0),VLOOKUP(J89,Obs.Técnicas22[[Número de Série]:[Mês]],2,0)),(VLOOKUP(J89,Obs.Técnicas21[[Número de Série]:[Mês]],2,0))),"")</f>
        <v>18072</v>
      </c>
      <c r="T89" s="1" t="str">
        <f>IFERROR(IFERROR(IFERROR(VLOOKUP(J89,Obs.Técnicas23[[Número de Série]:[Mês]],3,0),VLOOKUP(J89,Obs.Técnicas22[[Número de Série]:[Mês]],3,0)),(VLOOKUP(J89,Obs.Técnicas21[[Número de Série]:[Mês]],3,0))),"Hexis")</f>
        <v>ER ANALITICA</v>
      </c>
      <c r="U89" s="1">
        <f>IFERROR(IFERROR(IFERROR(VLOOKUP(J89,Obs.Técnicas23[[Número de Série]:[Mês]],4,0),VLOOKUP(J89,Obs.Técnicas22[[Número de Série]:[Mês]],4,0)),(VLOOKUP(J89,Obs.Técnicas21[[Número de Série]:[Mês]],4,0))),"")</f>
        <v>0</v>
      </c>
      <c r="V89" s="1" t="s">
        <v>1209</v>
      </c>
      <c r="W89" s="1">
        <f t="shared" si="3"/>
        <v>9</v>
      </c>
      <c r="Y89" s="1" t="e">
        <f>VLOOKUP(Controle[[#This Row],[Serial Number]],'Adicionados '!$B:$L,11,FALSE)</f>
        <v>#N/A</v>
      </c>
    </row>
    <row r="90" spans="1:25" hidden="1" x14ac:dyDescent="0.25">
      <c r="A90" s="1" t="s">
        <v>23</v>
      </c>
      <c r="G90" s="1" t="s">
        <v>29</v>
      </c>
      <c r="H90" s="1" t="s">
        <v>175</v>
      </c>
      <c r="I90" s="1" t="s">
        <v>1335</v>
      </c>
      <c r="J90" s="9">
        <v>2021204503</v>
      </c>
      <c r="K90" s="1" t="s">
        <v>237</v>
      </c>
      <c r="L90" s="1" t="s">
        <v>1374</v>
      </c>
      <c r="M90" s="1" t="s">
        <v>222</v>
      </c>
      <c r="N90" s="1" t="s">
        <v>126</v>
      </c>
      <c r="P9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90" s="2">
        <f>IFERROR(IFERROR(IFERROR(VLOOKUP(J90,Obs.Técnicas23[[Número de Série]:[Mês]],5,0),VLOOKUP(J90,Obs.Técnicas22[[Número de Série]:[Mês]],5,0)),(VLOOKUP(J90,Obs.Técnicas21[[Número de Série]:[Mês]],5,0))),P90)</f>
        <v>44825</v>
      </c>
      <c r="R90" s="1" t="str">
        <f t="shared" ca="1" si="2"/>
        <v>Calibrado</v>
      </c>
      <c r="S90" s="1">
        <f>IFERROR(IFERROR(IFERROR(VLOOKUP(J90,Obs.Técnicas23[[Número de Série]:[Mês]],2,0),VLOOKUP(J90,Obs.Técnicas22[[Número de Série]:[Mês]],2,0)),(VLOOKUP(J90,Obs.Técnicas21[[Número de Série]:[Mês]],2,0))),"")</f>
        <v>18074</v>
      </c>
      <c r="T90" s="1" t="str">
        <f>IFERROR(IFERROR(IFERROR(VLOOKUP(J90,Obs.Técnicas23[[Número de Série]:[Mês]],3,0),VLOOKUP(J90,Obs.Técnicas22[[Número de Série]:[Mês]],3,0)),(VLOOKUP(J90,Obs.Técnicas21[[Número de Série]:[Mês]],3,0))),"Hexis")</f>
        <v>ER ANALITICA</v>
      </c>
      <c r="U90" s="1">
        <f>IFERROR(IFERROR(IFERROR(VLOOKUP(J90,Obs.Técnicas23[[Número de Série]:[Mês]],4,0),VLOOKUP(J90,Obs.Técnicas22[[Número de Série]:[Mês]],4,0)),(VLOOKUP(J90,Obs.Técnicas21[[Número de Série]:[Mês]],4,0))),"")</f>
        <v>0</v>
      </c>
      <c r="V90" s="1" t="s">
        <v>1209</v>
      </c>
      <c r="W90" s="1">
        <f t="shared" si="3"/>
        <v>9</v>
      </c>
      <c r="Y90" s="1" t="e">
        <f>VLOOKUP(Controle[[#This Row],[Serial Number]],'Adicionados '!$B:$L,11,FALSE)</f>
        <v>#N/A</v>
      </c>
    </row>
    <row r="91" spans="1:25" hidden="1" x14ac:dyDescent="0.25">
      <c r="A91" s="1" t="s">
        <v>23</v>
      </c>
      <c r="G91" s="1" t="s">
        <v>29</v>
      </c>
      <c r="H91" s="1" t="s">
        <v>175</v>
      </c>
      <c r="I91" s="1" t="s">
        <v>153</v>
      </c>
      <c r="J91" s="9">
        <v>6281596</v>
      </c>
      <c r="K91" s="1" t="s">
        <v>39</v>
      </c>
      <c r="L91" s="1" t="s">
        <v>154</v>
      </c>
      <c r="M91" s="1" t="s">
        <v>222</v>
      </c>
      <c r="N91" s="1" t="s">
        <v>126</v>
      </c>
      <c r="P9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91" s="2">
        <f>IFERROR(IFERROR(IFERROR(VLOOKUP(J91,Obs.Técnicas23[[Número de Série]:[Mês]],5,0),VLOOKUP(J91,Obs.Técnicas22[[Número de Série]:[Mês]],5,0)),(VLOOKUP(J91,Obs.Técnicas21[[Número de Série]:[Mês]],5,0))),P91)</f>
        <v>44825</v>
      </c>
      <c r="R91" s="1" t="str">
        <f t="shared" ca="1" si="2"/>
        <v>Calibrado</v>
      </c>
      <c r="S91" s="1">
        <f>IFERROR(IFERROR(IFERROR(VLOOKUP(J91,Obs.Técnicas23[[Número de Série]:[Mês]],2,0),VLOOKUP(J91,Obs.Técnicas22[[Número de Série]:[Mês]],2,0)),(VLOOKUP(J91,Obs.Técnicas21[[Número de Série]:[Mês]],2,0))),"")</f>
        <v>18078</v>
      </c>
      <c r="T91" s="1" t="str">
        <f>IFERROR(IFERROR(IFERROR(VLOOKUP(J91,Obs.Técnicas23[[Número de Série]:[Mês]],3,0),VLOOKUP(J91,Obs.Técnicas22[[Número de Série]:[Mês]],3,0)),(VLOOKUP(J91,Obs.Técnicas21[[Número de Série]:[Mês]],3,0))),"Hexis")</f>
        <v>ER ANALITICA</v>
      </c>
      <c r="U91" s="1">
        <f>IFERROR(IFERROR(IFERROR(VLOOKUP(J91,Obs.Técnicas23[[Número de Série]:[Mês]],4,0),VLOOKUP(J91,Obs.Técnicas22[[Número de Série]:[Mês]],4,0)),(VLOOKUP(J91,Obs.Técnicas21[[Número de Série]:[Mês]],4,0))),"")</f>
        <v>0</v>
      </c>
      <c r="V91" s="1" t="s">
        <v>1209</v>
      </c>
      <c r="W91" s="1">
        <f t="shared" si="3"/>
        <v>9</v>
      </c>
      <c r="Y91" s="1" t="e">
        <f>VLOOKUP(Controle[[#This Row],[Serial Number]],'Adicionados '!$B:$L,11,FALSE)</f>
        <v>#N/A</v>
      </c>
    </row>
    <row r="92" spans="1:25" hidden="1" x14ac:dyDescent="0.25">
      <c r="A92" s="1" t="s">
        <v>23</v>
      </c>
      <c r="G92" s="1" t="s">
        <v>29</v>
      </c>
      <c r="H92" s="1" t="s">
        <v>175</v>
      </c>
      <c r="I92" s="1" t="s">
        <v>55</v>
      </c>
      <c r="J92" s="9">
        <v>1417500001017</v>
      </c>
      <c r="K92" s="1" t="s">
        <v>36</v>
      </c>
      <c r="L92" s="1" t="s">
        <v>142</v>
      </c>
      <c r="M92" s="1" t="s">
        <v>222</v>
      </c>
      <c r="N92" s="1" t="s">
        <v>126</v>
      </c>
      <c r="P9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92" s="2">
        <f>IFERROR(IFERROR(IFERROR(VLOOKUP(J92,Obs.Técnicas23[[Número de Série]:[Mês]],5,0),VLOOKUP(J92,Obs.Técnicas22[[Número de Série]:[Mês]],5,0)),(VLOOKUP(J92,Obs.Técnicas21[[Número de Série]:[Mês]],5,0))),P92)</f>
        <v>44825</v>
      </c>
      <c r="R92" s="1" t="str">
        <f t="shared" ca="1" si="2"/>
        <v>Calibrado</v>
      </c>
      <c r="S92" s="1">
        <f>IFERROR(IFERROR(IFERROR(VLOOKUP(J92,Obs.Técnicas23[[Número de Série]:[Mês]],2,0),VLOOKUP(J92,Obs.Técnicas22[[Número de Série]:[Mês]],2,0)),(VLOOKUP(J92,Obs.Técnicas21[[Número de Série]:[Mês]],2,0))),"")</f>
        <v>18079</v>
      </c>
      <c r="T92" s="1" t="str">
        <f>IFERROR(IFERROR(IFERROR(VLOOKUP(J92,Obs.Técnicas23[[Número de Série]:[Mês]],3,0),VLOOKUP(J92,Obs.Técnicas22[[Número de Série]:[Mês]],3,0)),(VLOOKUP(J92,Obs.Técnicas21[[Número de Série]:[Mês]],3,0))),"Hexis")</f>
        <v>ER ANALITICA</v>
      </c>
      <c r="U92" s="1" t="str">
        <f>IFERROR(IFERROR(IFERROR(VLOOKUP(J92,Obs.Técnicas23[[Número de Série]:[Mês]],4,0),VLOOKUP(J92,Obs.Técnicas22[[Número de Série]:[Mês]],4,0)),(VLOOKUP(J92,Obs.Técnicas21[[Número de Série]:[Mês]],4,0))),"")</f>
        <v>Carcaça superior avariada na tecla ler/confirma.</v>
      </c>
      <c r="V92" s="1" t="s">
        <v>1209</v>
      </c>
      <c r="W92" s="1">
        <f t="shared" si="3"/>
        <v>9</v>
      </c>
      <c r="Y92" s="1" t="e">
        <f>VLOOKUP(Controle[[#This Row],[Serial Number]],'Adicionados '!$B:$L,11,FALSE)</f>
        <v>#N/A</v>
      </c>
    </row>
    <row r="93" spans="1:25" hidden="1" x14ac:dyDescent="0.25">
      <c r="A93" s="1" t="s">
        <v>23</v>
      </c>
      <c r="B93" s="1" t="s">
        <v>239</v>
      </c>
      <c r="C93" s="1" t="s">
        <v>240</v>
      </c>
      <c r="D93" s="1" t="s">
        <v>241</v>
      </c>
      <c r="E93" s="1" t="s">
        <v>239</v>
      </c>
      <c r="F93" s="1" t="s">
        <v>240</v>
      </c>
      <c r="G93" s="1" t="s">
        <v>242</v>
      </c>
      <c r="H93" s="1" t="s">
        <v>175</v>
      </c>
      <c r="I93" s="1" t="s">
        <v>250</v>
      </c>
      <c r="J93" s="9" t="s">
        <v>243</v>
      </c>
      <c r="K93" s="1" t="s">
        <v>36</v>
      </c>
      <c r="L93" s="1" t="s">
        <v>37</v>
      </c>
      <c r="M93" s="1" t="s">
        <v>244</v>
      </c>
      <c r="N93" s="1" t="s">
        <v>245</v>
      </c>
      <c r="O93" s="2">
        <v>44040</v>
      </c>
      <c r="P9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44404</v>
      </c>
      <c r="Q93" s="2">
        <f>IFERROR(IFERROR(IFERROR(VLOOKUP(J93,Obs.Técnicas23[[Número de Série]:[Mês]],5,0),VLOOKUP(J93,Obs.Técnicas22[[Número de Série]:[Mês]],5,0)),(VLOOKUP(J93,Obs.Técnicas21[[Número de Série]:[Mês]],5,0))),P93)</f>
        <v>44755</v>
      </c>
      <c r="R93" s="1" t="str">
        <f t="shared" ca="1" si="2"/>
        <v>Calibrado</v>
      </c>
      <c r="S93" s="1">
        <f>IFERROR(IFERROR(IFERROR(VLOOKUP(J93,Obs.Técnicas23[[Número de Série]:[Mês]],2,0),VLOOKUP(J93,Obs.Técnicas22[[Número de Série]:[Mês]],2,0)),(VLOOKUP(J93,Obs.Técnicas21[[Número de Série]:[Mês]],2,0))),"")</f>
        <v>17236</v>
      </c>
      <c r="T93" s="1" t="str">
        <f>IFERROR(IFERROR(IFERROR(VLOOKUP(J93,Obs.Técnicas23[[Número de Série]:[Mês]],3,0),VLOOKUP(J93,Obs.Técnicas22[[Número de Série]:[Mês]],3,0)),(VLOOKUP(J93,Obs.Técnicas21[[Número de Série]:[Mês]],3,0))),"Hexis")</f>
        <v>ER ANALITICA</v>
      </c>
      <c r="U93" s="1" t="str">
        <f>IFERROR(IFERROR(IFERROR(VLOOKUP(J93,Obs.Técnicas23[[Número de Série]:[Mês]],4,0),VLOOKUP(J93,Obs.Técnicas22[[Número de Série]:[Mês]],4,0)),(VLOOKUP(J93,Obs.Técnicas21[[Número de Série]:[Mês]],4,0))),"")</f>
        <v>Equipamento apresenta oxidação no circuito de comando da sua placa principal.</v>
      </c>
      <c r="V93" s="1" t="s">
        <v>1209</v>
      </c>
      <c r="W93" s="1">
        <f t="shared" si="3"/>
        <v>7</v>
      </c>
      <c r="X93" s="1">
        <v>8</v>
      </c>
      <c r="Y93" s="1" t="e">
        <f>VLOOKUP(Controle[[#This Row],[Serial Number]],'Adicionados '!$B:$L,11,FALSE)</f>
        <v>#N/A</v>
      </c>
    </row>
    <row r="94" spans="1:25" hidden="1" x14ac:dyDescent="0.25">
      <c r="A94" s="1" t="s">
        <v>23</v>
      </c>
      <c r="B94" s="1" t="s">
        <v>239</v>
      </c>
      <c r="C94" s="1" t="s">
        <v>240</v>
      </c>
      <c r="D94" s="1" t="s">
        <v>246</v>
      </c>
      <c r="E94" s="1" t="s">
        <v>239</v>
      </c>
      <c r="F94" s="1" t="s">
        <v>240</v>
      </c>
      <c r="G94" s="1" t="s">
        <v>242</v>
      </c>
      <c r="H94" s="1" t="s">
        <v>175</v>
      </c>
      <c r="I94" s="1" t="s">
        <v>55</v>
      </c>
      <c r="J94" s="9">
        <v>1378679</v>
      </c>
      <c r="K94" s="1" t="s">
        <v>36</v>
      </c>
      <c r="L94" s="1" t="s">
        <v>56</v>
      </c>
      <c r="M94" s="1" t="s">
        <v>244</v>
      </c>
      <c r="N94" s="1" t="s">
        <v>245</v>
      </c>
      <c r="O94" s="2">
        <v>44040</v>
      </c>
      <c r="P9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44404</v>
      </c>
      <c r="Q94" s="2">
        <f>IFERROR(IFERROR(IFERROR(VLOOKUP(J94,Obs.Técnicas23[[Número de Série]:[Mês]],5,0),VLOOKUP(J94,Obs.Técnicas22[[Número de Série]:[Mês]],5,0)),(VLOOKUP(J94,Obs.Técnicas21[[Número de Série]:[Mês]],5,0))),P94)</f>
        <v>44755</v>
      </c>
      <c r="R94" s="1" t="str">
        <f t="shared" ca="1" si="2"/>
        <v>Calibrado</v>
      </c>
      <c r="S94" s="1">
        <f>IFERROR(IFERROR(IFERROR(VLOOKUP(J94,Obs.Técnicas23[[Número de Série]:[Mês]],2,0),VLOOKUP(J94,Obs.Técnicas22[[Número de Série]:[Mês]],2,0)),(VLOOKUP(J94,Obs.Técnicas21[[Número de Série]:[Mês]],2,0))),"")</f>
        <v>17240</v>
      </c>
      <c r="T94" s="1" t="str">
        <f>IFERROR(IFERROR(IFERROR(VLOOKUP(J94,Obs.Técnicas23[[Número de Série]:[Mês]],3,0),VLOOKUP(J94,Obs.Técnicas22[[Número de Série]:[Mês]],3,0)),(VLOOKUP(J94,Obs.Técnicas21[[Número de Série]:[Mês]],3,0))),"Hexis")</f>
        <v>ER ANALITICA</v>
      </c>
      <c r="U94" s="1" t="str">
        <f>IFERROR(IFERROR(IFERROR(VLOOKUP(J94,Obs.Técnicas23[[Número de Série]:[Mês]],4,0),VLOOKUP(J94,Obs.Técnicas22[[Número de Série]:[Mês]],4,0)),(VLOOKUP(J94,Obs.Técnicas21[[Número de Série]:[Mês]],4,0))),"")</f>
        <v xml:space="preserve"> Bateria de lítio apresenta baixa carga e foi encontrado uma adaptação em seu circuito. Touch Screen
apresenta vida útil avançada.</v>
      </c>
      <c r="V94" s="1" t="s">
        <v>1209</v>
      </c>
      <c r="W94" s="1">
        <f t="shared" si="3"/>
        <v>7</v>
      </c>
      <c r="X94" s="1">
        <v>8</v>
      </c>
      <c r="Y94" s="1" t="e">
        <f>VLOOKUP(Controle[[#This Row],[Serial Number]],'Adicionados '!$B:$L,11,FALSE)</f>
        <v>#N/A</v>
      </c>
    </row>
    <row r="95" spans="1:25" hidden="1" x14ac:dyDescent="0.25">
      <c r="A95" s="1" t="s">
        <v>23</v>
      </c>
      <c r="B95" s="1" t="s">
        <v>239</v>
      </c>
      <c r="C95" s="1" t="s">
        <v>240</v>
      </c>
      <c r="D95" s="1" t="s">
        <v>241</v>
      </c>
      <c r="E95" s="1" t="s">
        <v>239</v>
      </c>
      <c r="F95" s="1" t="s">
        <v>240</v>
      </c>
      <c r="G95" s="1" t="s">
        <v>242</v>
      </c>
      <c r="H95" s="1" t="s">
        <v>175</v>
      </c>
      <c r="I95" s="1" t="s">
        <v>41</v>
      </c>
      <c r="J95" s="9" t="s">
        <v>249</v>
      </c>
      <c r="K95" s="1" t="s">
        <v>36</v>
      </c>
      <c r="L95" s="1" t="s">
        <v>186</v>
      </c>
      <c r="M95" s="1" t="s">
        <v>244</v>
      </c>
      <c r="N95" s="1" t="s">
        <v>245</v>
      </c>
      <c r="O95" s="2">
        <v>44040</v>
      </c>
      <c r="P9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44404</v>
      </c>
      <c r="Q95" s="2">
        <f>IFERROR(IFERROR(IFERROR(VLOOKUP(J95,Obs.Técnicas23[[Número de Série]:[Mês]],5,0),VLOOKUP(J95,Obs.Técnicas22[[Número de Série]:[Mês]],5,0)),(VLOOKUP(J95,Obs.Técnicas21[[Número de Série]:[Mês]],5,0))),P95)</f>
        <v>44755</v>
      </c>
      <c r="R95" s="1" t="str">
        <f t="shared" ca="1" si="2"/>
        <v>Calibrado</v>
      </c>
      <c r="S95" s="1">
        <f>IFERROR(IFERROR(IFERROR(VLOOKUP(J95,Obs.Técnicas23[[Número de Série]:[Mês]],2,0),VLOOKUP(J95,Obs.Técnicas22[[Número de Série]:[Mês]],2,0)),(VLOOKUP(J95,Obs.Técnicas21[[Número de Série]:[Mês]],2,0))),"")</f>
        <v>17241</v>
      </c>
      <c r="T95" s="1" t="str">
        <f>IFERROR(IFERROR(IFERROR(VLOOKUP(J95,Obs.Técnicas23[[Número de Série]:[Mês]],3,0),VLOOKUP(J95,Obs.Técnicas22[[Número de Série]:[Mês]],3,0)),(VLOOKUP(J95,Obs.Técnicas21[[Número de Série]:[Mês]],3,0))),"Hexis")</f>
        <v>ER ANALITICA</v>
      </c>
      <c r="U95" s="1">
        <f>IFERROR(IFERROR(IFERROR(VLOOKUP(J95,Obs.Técnicas23[[Número de Série]:[Mês]],4,0),VLOOKUP(J95,Obs.Técnicas22[[Número de Série]:[Mês]],4,0)),(VLOOKUP(J95,Obs.Técnicas21[[Número de Série]:[Mês]],4,0))),"")</f>
        <v>0</v>
      </c>
      <c r="V95" s="1" t="s">
        <v>1209</v>
      </c>
      <c r="W95" s="1">
        <f t="shared" si="3"/>
        <v>7</v>
      </c>
      <c r="X95" s="1">
        <v>8</v>
      </c>
      <c r="Y95" s="1" t="e">
        <f>VLOOKUP(Controle[[#This Row],[Serial Number]],'Adicionados '!$B:$L,11,FALSE)</f>
        <v>#N/A</v>
      </c>
    </row>
    <row r="96" spans="1:25" hidden="1" x14ac:dyDescent="0.25">
      <c r="A96" s="1" t="s">
        <v>23</v>
      </c>
      <c r="B96" s="1" t="s">
        <v>239</v>
      </c>
      <c r="C96" s="1" t="s">
        <v>240</v>
      </c>
      <c r="D96" s="1" t="s">
        <v>246</v>
      </c>
      <c r="E96" s="1" t="s">
        <v>239</v>
      </c>
      <c r="F96" s="1" t="s">
        <v>240</v>
      </c>
      <c r="G96" s="1" t="s">
        <v>242</v>
      </c>
      <c r="H96" s="1" t="s">
        <v>175</v>
      </c>
      <c r="I96" s="1" t="s">
        <v>250</v>
      </c>
      <c r="J96" s="9">
        <v>192190001056</v>
      </c>
      <c r="K96" s="1" t="s">
        <v>36</v>
      </c>
      <c r="L96" s="1" t="s">
        <v>128</v>
      </c>
      <c r="M96" s="1" t="s">
        <v>244</v>
      </c>
      <c r="N96" s="1" t="s">
        <v>245</v>
      </c>
      <c r="P9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96" s="2">
        <f>IFERROR(IFERROR(IFERROR(VLOOKUP(J96,Obs.Técnicas23[[Número de Série]:[Mês]],5,0),VLOOKUP(J96,Obs.Técnicas22[[Número de Série]:[Mês]],5,0)),(VLOOKUP(J96,Obs.Técnicas21[[Número de Série]:[Mês]],5,0))),P96)</f>
        <v>44755</v>
      </c>
      <c r="R96" s="1" t="str">
        <f t="shared" ca="1" si="2"/>
        <v>Calibrado</v>
      </c>
      <c r="S96" s="1">
        <f>IFERROR(IFERROR(IFERROR(VLOOKUP(J96,Obs.Técnicas23[[Número de Série]:[Mês]],2,0),VLOOKUP(J96,Obs.Técnicas22[[Número de Série]:[Mês]],2,0)),(VLOOKUP(J96,Obs.Técnicas21[[Número de Série]:[Mês]],2,0))),"")</f>
        <v>17237</v>
      </c>
      <c r="T96" s="1" t="str">
        <f>IFERROR(IFERROR(IFERROR(VLOOKUP(J96,Obs.Técnicas23[[Número de Série]:[Mês]],3,0),VLOOKUP(J96,Obs.Técnicas22[[Número de Série]:[Mês]],3,0)),(VLOOKUP(J96,Obs.Técnicas21[[Número de Série]:[Mês]],3,0))),"Hexis")</f>
        <v>ER ANALITICA</v>
      </c>
      <c r="U96" s="1">
        <f>IFERROR(IFERROR(IFERROR(VLOOKUP(J96,Obs.Técnicas23[[Número de Série]:[Mês]],4,0),VLOOKUP(J96,Obs.Técnicas22[[Número de Série]:[Mês]],4,0)),(VLOOKUP(J96,Obs.Técnicas21[[Número de Série]:[Mês]],4,0))),"")</f>
        <v>0</v>
      </c>
      <c r="V96" s="1" t="s">
        <v>1209</v>
      </c>
      <c r="W96" s="1">
        <f t="shared" si="3"/>
        <v>7</v>
      </c>
      <c r="X96" s="1">
        <v>8</v>
      </c>
      <c r="Y96" s="1" t="e">
        <f>VLOOKUP(Controle[[#This Row],[Serial Number]],'Adicionados '!$B:$L,11,FALSE)</f>
        <v>#N/A</v>
      </c>
    </row>
    <row r="97" spans="1:25" hidden="1" x14ac:dyDescent="0.25">
      <c r="A97" s="1" t="s">
        <v>23</v>
      </c>
      <c r="B97" s="1" t="s">
        <v>258</v>
      </c>
      <c r="C97" s="1" t="s">
        <v>259</v>
      </c>
      <c r="D97" s="1" t="s">
        <v>260</v>
      </c>
      <c r="E97" s="1" t="s">
        <v>261</v>
      </c>
      <c r="F97" s="32" t="s">
        <v>1425</v>
      </c>
      <c r="H97" s="1" t="s">
        <v>263</v>
      </c>
      <c r="I97" s="1" t="s">
        <v>153</v>
      </c>
      <c r="J97" s="9">
        <v>6263666</v>
      </c>
      <c r="K97" s="1" t="s">
        <v>39</v>
      </c>
      <c r="L97" s="1" t="s">
        <v>154</v>
      </c>
      <c r="M97" s="1" t="s">
        <v>264</v>
      </c>
      <c r="N97" s="1" t="s">
        <v>265</v>
      </c>
      <c r="O97" s="2">
        <v>44343</v>
      </c>
      <c r="P9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44343</v>
      </c>
      <c r="Q97" s="2">
        <f>IFERROR(IFERROR(IFERROR(VLOOKUP(J97,Obs.Técnicas23[[Número de Série]:[Mês]],5,0),VLOOKUP(J97,Obs.Técnicas22[[Número de Série]:[Mês]],5,0)),(VLOOKUP(J97,Obs.Técnicas21[[Número de Série]:[Mês]],5,0))),P97)</f>
        <v>44706</v>
      </c>
      <c r="R97" s="1" t="str">
        <f t="shared" ca="1" si="2"/>
        <v>Calibrado</v>
      </c>
      <c r="S97" s="1">
        <f>IFERROR(IFERROR(IFERROR(VLOOKUP(J97,Obs.Técnicas23[[Número de Série]:[Mês]],2,0),VLOOKUP(J97,Obs.Técnicas22[[Número de Série]:[Mês]],2,0)),(VLOOKUP(J97,Obs.Técnicas21[[Número de Série]:[Mês]],2,0))),"")</f>
        <v>16556</v>
      </c>
      <c r="T97" s="1" t="str">
        <f>IFERROR(IFERROR(IFERROR(VLOOKUP(J97,Obs.Técnicas23[[Número de Série]:[Mês]],3,0),VLOOKUP(J97,Obs.Técnicas22[[Número de Série]:[Mês]],3,0)),(VLOOKUP(J97,Obs.Técnicas21[[Número de Série]:[Mês]],3,0))),"Hexis")</f>
        <v>ER ANALITICA</v>
      </c>
      <c r="U97" s="1">
        <f>IFERROR(IFERROR(IFERROR(VLOOKUP(J97,Obs.Técnicas23[[Número de Série]:[Mês]],4,0),VLOOKUP(J97,Obs.Técnicas22[[Número de Série]:[Mês]],4,0)),(VLOOKUP(J97,Obs.Técnicas21[[Número de Série]:[Mês]],4,0))),"")</f>
        <v>0</v>
      </c>
      <c r="V97" s="1" t="s">
        <v>1209</v>
      </c>
      <c r="W97" s="1">
        <f t="shared" si="3"/>
        <v>5</v>
      </c>
      <c r="X97" s="1">
        <v>8</v>
      </c>
      <c r="Y97" s="1" t="str">
        <f>VLOOKUP(Controle[[#This Row],[Serial Number]],'Adicionados '!$B:$L,11,FALSE)</f>
        <v>ADICIONADO</v>
      </c>
    </row>
    <row r="98" spans="1:25" hidden="1" x14ac:dyDescent="0.25">
      <c r="A98" s="1" t="s">
        <v>23</v>
      </c>
      <c r="B98" s="1" t="s">
        <v>258</v>
      </c>
      <c r="C98" s="1" t="s">
        <v>259</v>
      </c>
      <c r="D98" s="1" t="s">
        <v>260</v>
      </c>
      <c r="E98" s="1" t="s">
        <v>261</v>
      </c>
      <c r="F98" s="32" t="s">
        <v>1425</v>
      </c>
      <c r="H98" s="1" t="s">
        <v>263</v>
      </c>
      <c r="I98" s="1" t="s">
        <v>38</v>
      </c>
      <c r="J98" s="9">
        <v>4220746</v>
      </c>
      <c r="K98" s="1" t="s">
        <v>39</v>
      </c>
      <c r="L98" s="1" t="s">
        <v>266</v>
      </c>
      <c r="M98" s="1" t="s">
        <v>264</v>
      </c>
      <c r="N98" s="1" t="s">
        <v>265</v>
      </c>
      <c r="O98" s="2">
        <v>44343</v>
      </c>
      <c r="P9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44343</v>
      </c>
      <c r="Q98" s="2">
        <f>IFERROR(IFERROR(IFERROR(VLOOKUP(J98,Obs.Técnicas23[[Número de Série]:[Mês]],5,0),VLOOKUP(J98,Obs.Técnicas22[[Número de Série]:[Mês]],5,0)),(VLOOKUP(J98,Obs.Técnicas21[[Número de Série]:[Mês]],5,0))),P98)</f>
        <v>44706</v>
      </c>
      <c r="R98" s="1" t="str">
        <f t="shared" ca="1" si="2"/>
        <v>Calibrado</v>
      </c>
      <c r="S98" s="1">
        <f>IFERROR(IFERROR(IFERROR(VLOOKUP(J98,Obs.Técnicas23[[Número de Série]:[Mês]],2,0),VLOOKUP(J98,Obs.Técnicas22[[Número de Série]:[Mês]],2,0)),(VLOOKUP(J98,Obs.Técnicas21[[Número de Série]:[Mês]],2,0))),"")</f>
        <v>16557</v>
      </c>
      <c r="T98" s="1" t="str">
        <f>IFERROR(IFERROR(IFERROR(VLOOKUP(J98,Obs.Técnicas23[[Número de Série]:[Mês]],3,0),VLOOKUP(J98,Obs.Técnicas22[[Número de Série]:[Mês]],3,0)),(VLOOKUP(J98,Obs.Técnicas21[[Número de Série]:[Mês]],3,0))),"Hexis")</f>
        <v>ER ANALITICA</v>
      </c>
      <c r="U98" s="1">
        <f>IFERROR(IFERROR(IFERROR(VLOOKUP(J98,Obs.Técnicas23[[Número de Série]:[Mês]],4,0),VLOOKUP(J98,Obs.Técnicas22[[Número de Série]:[Mês]],4,0)),(VLOOKUP(J98,Obs.Técnicas21[[Número de Série]:[Mês]],4,0))),"")</f>
        <v>0</v>
      </c>
      <c r="V98" s="1" t="s">
        <v>1209</v>
      </c>
      <c r="W98" s="1">
        <f t="shared" si="3"/>
        <v>5</v>
      </c>
      <c r="X98" s="1">
        <v>8</v>
      </c>
      <c r="Y98" s="1" t="str">
        <f>VLOOKUP(Controle[[#This Row],[Serial Number]],'Adicionados '!$B:$L,11,FALSE)</f>
        <v>ADICIONADO</v>
      </c>
    </row>
    <row r="99" spans="1:25" hidden="1" x14ac:dyDescent="0.25">
      <c r="A99" s="1" t="s">
        <v>23</v>
      </c>
      <c r="B99" s="1" t="s">
        <v>258</v>
      </c>
      <c r="C99" s="1" t="s">
        <v>259</v>
      </c>
      <c r="D99" s="1" t="s">
        <v>260</v>
      </c>
      <c r="E99" s="1" t="s">
        <v>261</v>
      </c>
      <c r="F99" s="32" t="s">
        <v>1425</v>
      </c>
      <c r="G99" s="1" t="s">
        <v>267</v>
      </c>
      <c r="H99" s="1" t="s">
        <v>263</v>
      </c>
      <c r="I99" s="1" t="s">
        <v>41</v>
      </c>
      <c r="J99" s="9">
        <v>1563933</v>
      </c>
      <c r="K99" s="1" t="s">
        <v>87</v>
      </c>
      <c r="L99" s="1" t="s">
        <v>88</v>
      </c>
      <c r="M99" s="1" t="s">
        <v>268</v>
      </c>
      <c r="N99" s="1" t="s">
        <v>265</v>
      </c>
      <c r="O99" s="2">
        <v>44343</v>
      </c>
      <c r="P9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99" s="2">
        <f>IFERROR(IFERROR(IFERROR(VLOOKUP(J99,Obs.Técnicas23[[Número de Série]:[Mês]],5,0),VLOOKUP(J99,Obs.Técnicas22[[Número de Série]:[Mês]],5,0)),(VLOOKUP(J99,Obs.Técnicas21[[Número de Série]:[Mês]],5,0))),P99)</f>
        <v>44888</v>
      </c>
      <c r="R99" s="1" t="str">
        <f t="shared" ca="1" si="2"/>
        <v>Calibrado</v>
      </c>
      <c r="S99" s="1">
        <f>IFERROR(IFERROR(IFERROR(VLOOKUP(J99,Obs.Técnicas23[[Número de Série]:[Mês]],2,0),VLOOKUP(J99,Obs.Técnicas22[[Número de Série]:[Mês]],2,0)),(VLOOKUP(J99,Obs.Técnicas21[[Número de Série]:[Mês]],2,0))),"")</f>
        <v>19081</v>
      </c>
      <c r="T99" s="1" t="str">
        <f>IFERROR(IFERROR(IFERROR(VLOOKUP(J99,Obs.Técnicas23[[Número de Série]:[Mês]],3,0),VLOOKUP(J99,Obs.Técnicas22[[Número de Série]:[Mês]],3,0)),(VLOOKUP(J99,Obs.Técnicas21[[Número de Série]:[Mês]],3,0))),"Hexis")</f>
        <v>ER ANALITICA</v>
      </c>
      <c r="U99" s="1">
        <f>IFERROR(IFERROR(IFERROR(VLOOKUP(J99,Obs.Técnicas23[[Número de Série]:[Mês]],4,0),VLOOKUP(J99,Obs.Técnicas22[[Número de Série]:[Mês]],4,0)),(VLOOKUP(J99,Obs.Técnicas21[[Número de Série]:[Mês]],4,0))),"")</f>
        <v>0</v>
      </c>
      <c r="V99" s="1" t="s">
        <v>1209</v>
      </c>
      <c r="W99" s="1">
        <f t="shared" si="3"/>
        <v>11</v>
      </c>
      <c r="X99" s="1">
        <v>10</v>
      </c>
      <c r="Y99" s="1" t="e">
        <f>VLOOKUP(Controle[[#This Row],[Serial Number]],'Adicionados '!$B:$L,11,FALSE)</f>
        <v>#N/A</v>
      </c>
    </row>
    <row r="100" spans="1:25" hidden="1" x14ac:dyDescent="0.25">
      <c r="A100" s="1" t="s">
        <v>23</v>
      </c>
      <c r="B100" s="1" t="s">
        <v>1412</v>
      </c>
      <c r="C100" s="32" t="s">
        <v>1413</v>
      </c>
      <c r="D100" s="1" t="s">
        <v>1414</v>
      </c>
      <c r="E100" s="1" t="s">
        <v>261</v>
      </c>
      <c r="F100" s="32" t="s">
        <v>1425</v>
      </c>
      <c r="G100" s="1" t="s">
        <v>1415</v>
      </c>
      <c r="H100" s="1" t="s">
        <v>271</v>
      </c>
      <c r="I100" s="1" t="s">
        <v>55</v>
      </c>
      <c r="J100" s="9">
        <v>1404677</v>
      </c>
      <c r="K100" s="1" t="s">
        <v>36</v>
      </c>
      <c r="L100" s="1" t="s">
        <v>56</v>
      </c>
      <c r="M100" s="1" t="s">
        <v>272</v>
      </c>
      <c r="N100" s="1" t="s">
        <v>273</v>
      </c>
      <c r="O100" s="2">
        <v>44398</v>
      </c>
      <c r="P10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44398</v>
      </c>
      <c r="Q100" s="2">
        <f>IFERROR(IFERROR(IFERROR(VLOOKUP(J100,Obs.Técnicas23[[Número de Série]:[Mês]],5,0),VLOOKUP(J100,Obs.Técnicas22[[Número de Série]:[Mês]],5,0)),(VLOOKUP(J100,Obs.Técnicas21[[Número de Série]:[Mês]],5,0))),P100)</f>
        <v>44853</v>
      </c>
      <c r="R100" s="1" t="str">
        <f t="shared" ca="1" si="2"/>
        <v>Calibrado</v>
      </c>
      <c r="S100" s="1">
        <f>IFERROR(IFERROR(IFERROR(VLOOKUP(J100,Obs.Técnicas23[[Número de Série]:[Mês]],2,0),VLOOKUP(J100,Obs.Técnicas22[[Número de Série]:[Mês]],2,0)),(VLOOKUP(J100,Obs.Técnicas21[[Número de Série]:[Mês]],2,0))),"")</f>
        <v>18658</v>
      </c>
      <c r="T100" s="1" t="str">
        <f>IFERROR(IFERROR(IFERROR(VLOOKUP(J100,Obs.Técnicas23[[Número de Série]:[Mês]],3,0),VLOOKUP(J100,Obs.Técnicas22[[Número de Série]:[Mês]],3,0)),(VLOOKUP(J100,Obs.Técnicas21[[Número de Série]:[Mês]],3,0))),"Hexis")</f>
        <v>ER ANALITICA</v>
      </c>
      <c r="U100" s="1">
        <f>IFERROR(IFERROR(IFERROR(VLOOKUP(J100,Obs.Técnicas23[[Número de Série]:[Mês]],4,0),VLOOKUP(J100,Obs.Técnicas22[[Número de Série]:[Mês]],4,0)),(VLOOKUP(J100,Obs.Técnicas21[[Número de Série]:[Mês]],4,0))),"")</f>
        <v>0</v>
      </c>
      <c r="V100" s="1" t="s">
        <v>1209</v>
      </c>
      <c r="W100" s="1">
        <f t="shared" si="3"/>
        <v>10</v>
      </c>
      <c r="X100" s="1">
        <v>10</v>
      </c>
      <c r="Y100" s="1" t="str">
        <f>VLOOKUP(Controle[[#This Row],[Serial Number]],'Adicionados '!$B:$L,11,FALSE)</f>
        <v>ADICIONADO</v>
      </c>
    </row>
    <row r="101" spans="1:25" hidden="1" x14ac:dyDescent="0.25">
      <c r="A101" s="1" t="s">
        <v>23</v>
      </c>
      <c r="B101" s="1" t="s">
        <v>269</v>
      </c>
      <c r="C101" s="32" t="s">
        <v>270</v>
      </c>
      <c r="D101" s="1" t="s">
        <v>276</v>
      </c>
      <c r="E101" s="1" t="s">
        <v>261</v>
      </c>
      <c r="F101" s="32" t="s">
        <v>1425</v>
      </c>
      <c r="G101" s="1" t="s">
        <v>267</v>
      </c>
      <c r="H101" s="1" t="s">
        <v>271</v>
      </c>
      <c r="I101" s="1" t="s">
        <v>153</v>
      </c>
      <c r="J101" s="9">
        <v>4221150</v>
      </c>
      <c r="K101" s="1" t="s">
        <v>39</v>
      </c>
      <c r="L101" s="1" t="s">
        <v>277</v>
      </c>
      <c r="M101" s="1" t="s">
        <v>272</v>
      </c>
      <c r="N101" s="1" t="s">
        <v>273</v>
      </c>
      <c r="O101" s="2">
        <v>44398</v>
      </c>
      <c r="P10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44398</v>
      </c>
      <c r="Q101" s="2">
        <f>IFERROR(IFERROR(IFERROR(VLOOKUP(J101,Obs.Técnicas23[[Número de Série]:[Mês]],5,0),VLOOKUP(J101,Obs.Técnicas22[[Número de Série]:[Mês]],5,0)),(VLOOKUP(J101,Obs.Técnicas21[[Número de Série]:[Mês]],5,0))),P101)</f>
        <v>44853</v>
      </c>
      <c r="R101" s="1" t="str">
        <f t="shared" ca="1" si="2"/>
        <v>Calibrado</v>
      </c>
      <c r="S101" s="1">
        <f>IFERROR(IFERROR(IFERROR(VLOOKUP(J101,Obs.Técnicas23[[Número de Série]:[Mês]],2,0),VLOOKUP(J101,Obs.Técnicas22[[Número de Série]:[Mês]],2,0)),(VLOOKUP(J101,Obs.Técnicas21[[Número de Série]:[Mês]],2,0))),"")</f>
        <v>18664</v>
      </c>
      <c r="T101" s="1" t="str">
        <f>IFERROR(IFERROR(IFERROR(VLOOKUP(J101,Obs.Técnicas23[[Número de Série]:[Mês]],3,0),VLOOKUP(J101,Obs.Técnicas22[[Número de Série]:[Mês]],3,0)),(VLOOKUP(J101,Obs.Técnicas21[[Número de Série]:[Mês]],3,0))),"Hexis")</f>
        <v>ER ANALITICA</v>
      </c>
      <c r="U101" s="1">
        <f>IFERROR(IFERROR(IFERROR(VLOOKUP(J101,Obs.Técnicas23[[Número de Série]:[Mês]],4,0),VLOOKUP(J101,Obs.Técnicas22[[Número de Série]:[Mês]],4,0)),(VLOOKUP(J101,Obs.Técnicas21[[Número de Série]:[Mês]],4,0))),"")</f>
        <v>0</v>
      </c>
      <c r="V101" s="1" t="s">
        <v>1209</v>
      </c>
      <c r="W101" s="1">
        <f t="shared" si="3"/>
        <v>10</v>
      </c>
      <c r="X101" s="1">
        <v>7</v>
      </c>
      <c r="Y101" s="1" t="str">
        <f>VLOOKUP(Controle[[#This Row],[Serial Number]],'Adicionados '!$B:$L,11,FALSE)</f>
        <v>ADICIONADO</v>
      </c>
    </row>
    <row r="102" spans="1:25" hidden="1" x14ac:dyDescent="0.25">
      <c r="A102" s="1" t="s">
        <v>23</v>
      </c>
      <c r="B102" s="1" t="s">
        <v>1416</v>
      </c>
      <c r="C102" s="32" t="s">
        <v>1417</v>
      </c>
      <c r="E102" s="1" t="s">
        <v>261</v>
      </c>
      <c r="F102" s="32" t="s">
        <v>1425</v>
      </c>
      <c r="G102" s="1" t="s">
        <v>1415</v>
      </c>
      <c r="H102" s="1" t="s">
        <v>271</v>
      </c>
      <c r="I102" s="1" t="s">
        <v>153</v>
      </c>
      <c r="J102" s="9">
        <v>6213432</v>
      </c>
      <c r="K102" s="1" t="s">
        <v>39</v>
      </c>
      <c r="L102" s="1" t="s">
        <v>278</v>
      </c>
      <c r="M102" s="1" t="s">
        <v>272</v>
      </c>
      <c r="N102" s="1" t="s">
        <v>273</v>
      </c>
      <c r="O102" s="2">
        <v>44398</v>
      </c>
      <c r="P10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44398</v>
      </c>
      <c r="Q102" s="2">
        <f>IFERROR(IFERROR(IFERROR(VLOOKUP(J102,Obs.Técnicas23[[Número de Série]:[Mês]],5,0),VLOOKUP(J102,Obs.Técnicas22[[Número de Série]:[Mês]],5,0)),(VLOOKUP(J102,Obs.Técnicas21[[Número de Série]:[Mês]],5,0))),P102)</f>
        <v>44853</v>
      </c>
      <c r="R102" s="1" t="str">
        <f t="shared" ca="1" si="2"/>
        <v>Calibrado</v>
      </c>
      <c r="S102" s="1">
        <f>IFERROR(IFERROR(IFERROR(VLOOKUP(J102,Obs.Técnicas23[[Número de Série]:[Mês]],2,0),VLOOKUP(J102,Obs.Técnicas22[[Número de Série]:[Mês]],2,0)),(VLOOKUP(J102,Obs.Técnicas21[[Número de Série]:[Mês]],2,0))),"")</f>
        <v>18662</v>
      </c>
      <c r="T102" s="1" t="str">
        <f>IFERROR(IFERROR(IFERROR(VLOOKUP(J102,Obs.Técnicas23[[Número de Série]:[Mês]],3,0),VLOOKUP(J102,Obs.Técnicas22[[Número de Série]:[Mês]],3,0)),(VLOOKUP(J102,Obs.Técnicas21[[Número de Série]:[Mês]],3,0))),"Hexis")</f>
        <v>ER ANALITICA</v>
      </c>
      <c r="U102" s="1">
        <f>IFERROR(IFERROR(IFERROR(VLOOKUP(J102,Obs.Técnicas23[[Número de Série]:[Mês]],4,0),VLOOKUP(J102,Obs.Técnicas22[[Número de Série]:[Mês]],4,0)),(VLOOKUP(J102,Obs.Técnicas21[[Número de Série]:[Mês]],4,0))),"")</f>
        <v>0</v>
      </c>
      <c r="V102" s="1" t="s">
        <v>1209</v>
      </c>
      <c r="W102" s="1">
        <f t="shared" si="3"/>
        <v>10</v>
      </c>
      <c r="X102" s="1">
        <v>10</v>
      </c>
      <c r="Y102" s="1" t="str">
        <f>VLOOKUP(Controle[[#This Row],[Serial Number]],'Adicionados '!$B:$L,11,FALSE)</f>
        <v>ADICIONADO</v>
      </c>
    </row>
    <row r="103" spans="1:25" hidden="1" x14ac:dyDescent="0.25">
      <c r="A103" s="1" t="s">
        <v>23</v>
      </c>
      <c r="B103" s="1" t="s">
        <v>1412</v>
      </c>
      <c r="C103" s="32" t="s">
        <v>1413</v>
      </c>
      <c r="D103" s="1" t="s">
        <v>1414</v>
      </c>
      <c r="E103" s="1" t="s">
        <v>261</v>
      </c>
      <c r="F103" s="32" t="s">
        <v>1425</v>
      </c>
      <c r="G103" s="1" t="s">
        <v>1415</v>
      </c>
      <c r="H103" s="1" t="s">
        <v>271</v>
      </c>
      <c r="I103" s="1" t="s">
        <v>153</v>
      </c>
      <c r="J103" s="9">
        <v>6247637</v>
      </c>
      <c r="K103" s="4" t="s">
        <v>417</v>
      </c>
      <c r="L103" s="4" t="s">
        <v>154</v>
      </c>
      <c r="M103" s="1" t="s">
        <v>272</v>
      </c>
      <c r="N103" s="1" t="s">
        <v>273</v>
      </c>
      <c r="P10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03" s="2">
        <f>IFERROR(IFERROR(IFERROR(VLOOKUP(J103,Obs.Técnicas23[[Número de Série]:[Mês]],5,0),VLOOKUP(J103,Obs.Técnicas22[[Número de Série]:[Mês]],5,0)),(VLOOKUP(J103,Obs.Técnicas21[[Número de Série]:[Mês]],5,0))),P103)</f>
        <v>44853</v>
      </c>
      <c r="R103" s="1" t="str">
        <f t="shared" ca="1" si="2"/>
        <v>Calibrado</v>
      </c>
      <c r="S103" s="1">
        <f>IFERROR(IFERROR(IFERROR(VLOOKUP(J103,Obs.Técnicas23[[Número de Série]:[Mês]],2,0),VLOOKUP(J103,Obs.Técnicas22[[Número de Série]:[Mês]],2,0)),(VLOOKUP(J103,Obs.Técnicas21[[Número de Série]:[Mês]],2,0))),"")</f>
        <v>18659</v>
      </c>
      <c r="T103" s="1" t="str">
        <f>IFERROR(IFERROR(IFERROR(VLOOKUP(J103,Obs.Técnicas23[[Número de Série]:[Mês]],3,0),VLOOKUP(J103,Obs.Técnicas22[[Número de Série]:[Mês]],3,0)),(VLOOKUP(J103,Obs.Técnicas21[[Número de Série]:[Mês]],3,0))),"Hexis")</f>
        <v>ER ANALITICA</v>
      </c>
      <c r="U103" s="1">
        <f>IFERROR(IFERROR(IFERROR(VLOOKUP(J103,Obs.Técnicas23[[Número de Série]:[Mês]],4,0),VLOOKUP(J103,Obs.Técnicas22[[Número de Série]:[Mês]],4,0)),(VLOOKUP(J103,Obs.Técnicas21[[Número de Série]:[Mês]],4,0))),"")</f>
        <v>0</v>
      </c>
      <c r="V103" s="1" t="s">
        <v>1209</v>
      </c>
      <c r="W103" s="1">
        <f t="shared" si="3"/>
        <v>10</v>
      </c>
      <c r="Y103" s="1" t="e">
        <f>VLOOKUP(Controle[[#This Row],[Serial Number]],'Adicionados '!$B:$L,11,FALSE)</f>
        <v>#N/A</v>
      </c>
    </row>
    <row r="104" spans="1:25" hidden="1" x14ac:dyDescent="0.25">
      <c r="A104" s="1" t="s">
        <v>23</v>
      </c>
      <c r="B104" s="1" t="s">
        <v>1412</v>
      </c>
      <c r="C104" s="32" t="s">
        <v>1413</v>
      </c>
      <c r="D104" s="1" t="s">
        <v>1414</v>
      </c>
      <c r="E104" s="1" t="s">
        <v>261</v>
      </c>
      <c r="F104" s="32" t="s">
        <v>1425</v>
      </c>
      <c r="G104" s="1" t="s">
        <v>1415</v>
      </c>
      <c r="H104" s="1" t="s">
        <v>271</v>
      </c>
      <c r="I104" s="1" t="s">
        <v>153</v>
      </c>
      <c r="J104" s="9">
        <v>6274151</v>
      </c>
      <c r="K104" s="1" t="s">
        <v>39</v>
      </c>
      <c r="L104" s="1" t="s">
        <v>154</v>
      </c>
      <c r="M104" s="1" t="s">
        <v>272</v>
      </c>
      <c r="N104" s="1" t="s">
        <v>273</v>
      </c>
      <c r="P10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04" s="2">
        <f>IFERROR(IFERROR(IFERROR(VLOOKUP(J104,Obs.Técnicas23[[Número de Série]:[Mês]],5,0),VLOOKUP(J104,Obs.Técnicas22[[Número de Série]:[Mês]],5,0)),(VLOOKUP(J104,Obs.Técnicas21[[Número de Série]:[Mês]],5,0))),P104)</f>
        <v>44853</v>
      </c>
      <c r="R104" s="1" t="str">
        <f t="shared" ca="1" si="2"/>
        <v>Calibrado</v>
      </c>
      <c r="S104" s="1">
        <f>IFERROR(IFERROR(IFERROR(VLOOKUP(J104,Obs.Técnicas23[[Número de Série]:[Mês]],2,0),VLOOKUP(J104,Obs.Técnicas22[[Número de Série]:[Mês]],2,0)),(VLOOKUP(J104,Obs.Técnicas21[[Número de Série]:[Mês]],2,0))),"")</f>
        <v>18665</v>
      </c>
      <c r="T104" s="1" t="str">
        <f>IFERROR(IFERROR(IFERROR(VLOOKUP(J104,Obs.Técnicas23[[Número de Série]:[Mês]],3,0),VLOOKUP(J104,Obs.Técnicas22[[Número de Série]:[Mês]],3,0)),(VLOOKUP(J104,Obs.Técnicas21[[Número de Série]:[Mês]],3,0))),"Hexis")</f>
        <v>ER ANALITICA</v>
      </c>
      <c r="U104" s="1">
        <f>IFERROR(IFERROR(IFERROR(VLOOKUP(J104,Obs.Técnicas23[[Número de Série]:[Mês]],4,0),VLOOKUP(J104,Obs.Técnicas22[[Número de Série]:[Mês]],4,0)),(VLOOKUP(J104,Obs.Técnicas21[[Número de Série]:[Mês]],4,0))),"")</f>
        <v>0</v>
      </c>
      <c r="V104" s="1" t="s">
        <v>1209</v>
      </c>
      <c r="W104" s="1">
        <f t="shared" si="3"/>
        <v>10</v>
      </c>
      <c r="Y104" s="1" t="e">
        <f>VLOOKUP(Controle[[#This Row],[Serial Number]],'Adicionados '!$B:$L,11,FALSE)</f>
        <v>#N/A</v>
      </c>
    </row>
    <row r="105" spans="1:25" hidden="1" x14ac:dyDescent="0.25">
      <c r="A105" s="1" t="s">
        <v>23</v>
      </c>
      <c r="B105" s="1" t="s">
        <v>1412</v>
      </c>
      <c r="C105" s="32" t="s">
        <v>1413</v>
      </c>
      <c r="D105" s="1" t="s">
        <v>1414</v>
      </c>
      <c r="E105" s="1" t="s">
        <v>261</v>
      </c>
      <c r="F105" s="32" t="s">
        <v>1425</v>
      </c>
      <c r="G105" s="1" t="s">
        <v>1415</v>
      </c>
      <c r="H105" s="1" t="s">
        <v>271</v>
      </c>
      <c r="I105" s="1" t="s">
        <v>43</v>
      </c>
      <c r="J105" s="9" t="s">
        <v>1411</v>
      </c>
      <c r="K105" s="1" t="s">
        <v>36</v>
      </c>
      <c r="L105" s="1" t="s">
        <v>45</v>
      </c>
      <c r="M105" s="1" t="s">
        <v>272</v>
      </c>
      <c r="N105" s="1" t="s">
        <v>273</v>
      </c>
      <c r="P10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05" s="2">
        <f>IFERROR(IFERROR(IFERROR(VLOOKUP(J105,Obs.Técnicas23[[Número de Série]:[Mês]],5,0),VLOOKUP(J105,Obs.Técnicas22[[Número de Série]:[Mês]],5,0)),(VLOOKUP(J105,Obs.Técnicas21[[Número de Série]:[Mês]],5,0))),P105)</f>
        <v>44853</v>
      </c>
      <c r="R105" s="1" t="str">
        <f t="shared" ca="1" si="2"/>
        <v>Calibrado</v>
      </c>
      <c r="S105" s="1">
        <f>IFERROR(IFERROR(IFERROR(VLOOKUP(J105,Obs.Técnicas23[[Número de Série]:[Mês]],2,0),VLOOKUP(J105,Obs.Técnicas22[[Número de Série]:[Mês]],2,0)),(VLOOKUP(J105,Obs.Técnicas21[[Número de Série]:[Mês]],2,0))),"")</f>
        <v>18660</v>
      </c>
      <c r="T105" s="1" t="str">
        <f>IFERROR(IFERROR(IFERROR(VLOOKUP(J105,Obs.Técnicas23[[Número de Série]:[Mês]],3,0),VLOOKUP(J105,Obs.Técnicas22[[Número de Série]:[Mês]],3,0)),(VLOOKUP(J105,Obs.Técnicas21[[Número de Série]:[Mês]],3,0))),"Hexis")</f>
        <v>ER ANALITICA</v>
      </c>
      <c r="U105" s="1">
        <f>IFERROR(IFERROR(IFERROR(VLOOKUP(J105,Obs.Técnicas23[[Número de Série]:[Mês]],4,0),VLOOKUP(J105,Obs.Técnicas22[[Número de Série]:[Mês]],4,0)),(VLOOKUP(J105,Obs.Técnicas21[[Número de Série]:[Mês]],4,0))),"")</f>
        <v>0</v>
      </c>
      <c r="V105" s="1" t="s">
        <v>1209</v>
      </c>
      <c r="W105" s="1">
        <f t="shared" si="3"/>
        <v>10</v>
      </c>
      <c r="Y105" s="1" t="e">
        <f>VLOOKUP(Controle[[#This Row],[Serial Number]],'Adicionados '!$B:$L,11,FALSE)</f>
        <v>#N/A</v>
      </c>
    </row>
    <row r="106" spans="1:25" hidden="1" x14ac:dyDescent="0.25">
      <c r="A106" s="1" t="s">
        <v>23</v>
      </c>
      <c r="B106" s="1" t="s">
        <v>279</v>
      </c>
      <c r="C106" s="1" t="s">
        <v>280</v>
      </c>
      <c r="D106" s="1" t="s">
        <v>281</v>
      </c>
      <c r="E106" s="1" t="s">
        <v>282</v>
      </c>
      <c r="F106" s="1" t="s">
        <v>283</v>
      </c>
      <c r="H106" s="1" t="s">
        <v>284</v>
      </c>
      <c r="I106" s="1" t="s">
        <v>41</v>
      </c>
      <c r="J106" s="9">
        <v>200710001808</v>
      </c>
      <c r="K106" s="1" t="s">
        <v>36</v>
      </c>
      <c r="L106" s="1" t="s">
        <v>285</v>
      </c>
      <c r="M106" s="1" t="s">
        <v>286</v>
      </c>
      <c r="N106" s="1" t="s">
        <v>287</v>
      </c>
      <c r="O106" s="2">
        <v>44330</v>
      </c>
      <c r="P10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44330</v>
      </c>
      <c r="Q106" s="2">
        <f>IFERROR(IFERROR(IFERROR(VLOOKUP(J106,Obs.Técnicas23[[Número de Série]:[Mês]],5,0),VLOOKUP(J106,Obs.Técnicas22[[Número de Série]:[Mês]],5,0)),(VLOOKUP(J106,Obs.Técnicas21[[Número de Série]:[Mês]],5,0))),P106)</f>
        <v>44697</v>
      </c>
      <c r="R106" s="1" t="str">
        <f t="shared" ca="1" si="2"/>
        <v>Calibrado</v>
      </c>
      <c r="S106" s="1">
        <f>IFERROR(IFERROR(IFERROR(VLOOKUP(J106,Obs.Técnicas23[[Número de Série]:[Mês]],2,0),VLOOKUP(J106,Obs.Técnicas22[[Número de Série]:[Mês]],2,0)),(VLOOKUP(J106,Obs.Técnicas21[[Número de Série]:[Mês]],2,0))),"")</f>
        <v>16436</v>
      </c>
      <c r="T106" s="1" t="str">
        <f>IFERROR(IFERROR(IFERROR(VLOOKUP(J106,Obs.Técnicas23[[Número de Série]:[Mês]],3,0),VLOOKUP(J106,Obs.Técnicas22[[Número de Série]:[Mês]],3,0)),(VLOOKUP(J106,Obs.Técnicas21[[Número de Série]:[Mês]],3,0))),"Hexis")</f>
        <v>ER ANALITICA</v>
      </c>
      <c r="U106" s="1">
        <f>IFERROR(IFERROR(IFERROR(VLOOKUP(J106,Obs.Técnicas23[[Número de Série]:[Mês]],4,0),VLOOKUP(J106,Obs.Técnicas22[[Número de Série]:[Mês]],4,0)),(VLOOKUP(J106,Obs.Técnicas21[[Número de Série]:[Mês]],4,0))),"")</f>
        <v>0</v>
      </c>
      <c r="V106" s="1" t="s">
        <v>1209</v>
      </c>
      <c r="W106" s="1">
        <f t="shared" si="3"/>
        <v>5</v>
      </c>
      <c r="X106" s="1">
        <v>4</v>
      </c>
      <c r="Y106" s="1" t="str">
        <f>VLOOKUP(Controle[[#This Row],[Serial Number]],'Adicionados '!$B:$L,11,FALSE)</f>
        <v>ADICIONADO</v>
      </c>
    </row>
    <row r="107" spans="1:25" hidden="1" x14ac:dyDescent="0.25">
      <c r="A107" s="1" t="s">
        <v>23</v>
      </c>
      <c r="B107" s="1" t="s">
        <v>279</v>
      </c>
      <c r="C107" s="1" t="s">
        <v>280</v>
      </c>
      <c r="D107" s="1" t="s">
        <v>281</v>
      </c>
      <c r="E107" s="1" t="s">
        <v>282</v>
      </c>
      <c r="F107" s="1" t="s">
        <v>283</v>
      </c>
      <c r="H107" s="1" t="s">
        <v>284</v>
      </c>
      <c r="I107" s="1" t="s">
        <v>41</v>
      </c>
      <c r="J107" s="9">
        <v>200710001815</v>
      </c>
      <c r="K107" s="1" t="s">
        <v>36</v>
      </c>
      <c r="L107" s="1" t="s">
        <v>285</v>
      </c>
      <c r="M107" s="1" t="s">
        <v>286</v>
      </c>
      <c r="N107" s="1" t="s">
        <v>287</v>
      </c>
      <c r="O107" s="2">
        <v>44330</v>
      </c>
      <c r="P10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44330</v>
      </c>
      <c r="Q107" s="2">
        <f>IFERROR(IFERROR(IFERROR(VLOOKUP(J107,Obs.Técnicas23[[Número de Série]:[Mês]],5,0),VLOOKUP(J107,Obs.Técnicas22[[Número de Série]:[Mês]],5,0)),(VLOOKUP(J107,Obs.Técnicas21[[Número de Série]:[Mês]],5,0))),P107)</f>
        <v>44697</v>
      </c>
      <c r="R107" s="1" t="str">
        <f t="shared" ca="1" si="2"/>
        <v>Calibrado</v>
      </c>
      <c r="S107" s="1">
        <f>IFERROR(IFERROR(IFERROR(VLOOKUP(J107,Obs.Técnicas23[[Número de Série]:[Mês]],2,0),VLOOKUP(J107,Obs.Técnicas22[[Número de Série]:[Mês]],2,0)),(VLOOKUP(J107,Obs.Técnicas21[[Número de Série]:[Mês]],2,0))),"")</f>
        <v>16435</v>
      </c>
      <c r="T107" s="1" t="str">
        <f>IFERROR(IFERROR(IFERROR(VLOOKUP(J107,Obs.Técnicas23[[Número de Série]:[Mês]],3,0),VLOOKUP(J107,Obs.Técnicas22[[Número de Série]:[Mês]],3,0)),(VLOOKUP(J107,Obs.Técnicas21[[Número de Série]:[Mês]],3,0))),"Hexis")</f>
        <v>ER ANALITICA</v>
      </c>
      <c r="U107" s="1">
        <f>IFERROR(IFERROR(IFERROR(VLOOKUP(J107,Obs.Técnicas23[[Número de Série]:[Mês]],4,0),VLOOKUP(J107,Obs.Técnicas22[[Número de Série]:[Mês]],4,0)),(VLOOKUP(J107,Obs.Técnicas21[[Número de Série]:[Mês]],4,0))),"")</f>
        <v>0</v>
      </c>
      <c r="V107" s="1" t="s">
        <v>1209</v>
      </c>
      <c r="W107" s="1">
        <f t="shared" si="3"/>
        <v>5</v>
      </c>
      <c r="X107" s="1">
        <v>4</v>
      </c>
      <c r="Y107" s="1" t="str">
        <f>VLOOKUP(Controle[[#This Row],[Serial Number]],'Adicionados '!$B:$L,11,FALSE)</f>
        <v>ADICIONADO</v>
      </c>
    </row>
    <row r="108" spans="1:25" hidden="1" x14ac:dyDescent="0.25">
      <c r="A108" s="1" t="s">
        <v>23</v>
      </c>
      <c r="B108" s="1" t="s">
        <v>279</v>
      </c>
      <c r="C108" s="1" t="s">
        <v>280</v>
      </c>
      <c r="D108" s="1" t="s">
        <v>281</v>
      </c>
      <c r="E108" s="1" t="s">
        <v>282</v>
      </c>
      <c r="F108" s="1" t="s">
        <v>283</v>
      </c>
      <c r="H108" s="1" t="s">
        <v>284</v>
      </c>
      <c r="I108" s="1" t="s">
        <v>38</v>
      </c>
      <c r="J108" s="9">
        <v>68923</v>
      </c>
      <c r="K108" s="1" t="s">
        <v>42</v>
      </c>
      <c r="L108" s="1" t="s">
        <v>288</v>
      </c>
      <c r="M108" s="1" t="s">
        <v>286</v>
      </c>
      <c r="N108" s="1" t="s">
        <v>287</v>
      </c>
      <c r="O108" s="2">
        <v>44313</v>
      </c>
      <c r="P10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44313</v>
      </c>
      <c r="Q108" s="2">
        <f>IFERROR(IFERROR(IFERROR(VLOOKUP(J108,Obs.Técnicas23[[Número de Série]:[Mês]],5,0),VLOOKUP(J108,Obs.Técnicas22[[Número de Série]:[Mês]],5,0)),(VLOOKUP(J108,Obs.Técnicas21[[Número de Série]:[Mês]],5,0))),P108)</f>
        <v>44697</v>
      </c>
      <c r="R108" s="1" t="str">
        <f t="shared" ca="1" si="2"/>
        <v>Calibrado</v>
      </c>
      <c r="S108" s="1">
        <f>IFERROR(IFERROR(IFERROR(VLOOKUP(J108,Obs.Técnicas23[[Número de Série]:[Mês]],2,0),VLOOKUP(J108,Obs.Técnicas22[[Número de Série]:[Mês]],2,0)),(VLOOKUP(J108,Obs.Técnicas21[[Número de Série]:[Mês]],2,0))),"")</f>
        <v>16437</v>
      </c>
      <c r="T108" s="1" t="str">
        <f>IFERROR(IFERROR(IFERROR(VLOOKUP(J108,Obs.Técnicas23[[Número de Série]:[Mês]],3,0),VLOOKUP(J108,Obs.Técnicas22[[Número de Série]:[Mês]],3,0)),(VLOOKUP(J108,Obs.Técnicas21[[Número de Série]:[Mês]],3,0))),"Hexis")</f>
        <v>ER ANALITICA</v>
      </c>
      <c r="U108" s="1">
        <f>IFERROR(IFERROR(IFERROR(VLOOKUP(J108,Obs.Técnicas23[[Número de Série]:[Mês]],4,0),VLOOKUP(J108,Obs.Técnicas22[[Número de Série]:[Mês]],4,0)),(VLOOKUP(J108,Obs.Técnicas21[[Número de Série]:[Mês]],4,0))),"")</f>
        <v>0</v>
      </c>
      <c r="V108" s="1" t="s">
        <v>1209</v>
      </c>
      <c r="W108" s="1">
        <f t="shared" si="3"/>
        <v>5</v>
      </c>
      <c r="X108" s="1">
        <v>5</v>
      </c>
      <c r="Y108" s="1" t="str">
        <f>VLOOKUP(Controle[[#This Row],[Serial Number]],'Adicionados '!$B:$L,11,FALSE)</f>
        <v>ADICIONADO</v>
      </c>
    </row>
    <row r="109" spans="1:25" hidden="1" x14ac:dyDescent="0.25">
      <c r="A109" s="1" t="s">
        <v>23</v>
      </c>
      <c r="B109" s="1" t="s">
        <v>279</v>
      </c>
      <c r="C109" s="1" t="s">
        <v>280</v>
      </c>
      <c r="D109" s="1" t="s">
        <v>281</v>
      </c>
      <c r="E109" s="1" t="s">
        <v>282</v>
      </c>
      <c r="F109" s="1" t="s">
        <v>283</v>
      </c>
      <c r="H109" s="1" t="s">
        <v>284</v>
      </c>
      <c r="I109" s="1" t="s">
        <v>41</v>
      </c>
      <c r="J109" s="9">
        <v>68768</v>
      </c>
      <c r="K109" s="1" t="s">
        <v>42</v>
      </c>
      <c r="L109" s="1" t="s">
        <v>1506</v>
      </c>
      <c r="M109" s="1" t="s">
        <v>286</v>
      </c>
      <c r="N109" s="1" t="s">
        <v>287</v>
      </c>
      <c r="O109" s="2">
        <v>44313</v>
      </c>
      <c r="P10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44313</v>
      </c>
      <c r="Q109" s="2">
        <f>IFERROR(IFERROR(IFERROR(VLOOKUP(J109,Obs.Técnicas23[[Número de Série]:[Mês]],5,0),VLOOKUP(J109,Obs.Técnicas22[[Número de Série]:[Mês]],5,0)),(VLOOKUP(J109,Obs.Técnicas21[[Número de Série]:[Mês]],5,0))),P109)</f>
        <v>44697</v>
      </c>
      <c r="R109" s="1" t="str">
        <f t="shared" ca="1" si="2"/>
        <v>Calibrado</v>
      </c>
      <c r="S109" s="1">
        <f>IFERROR(IFERROR(IFERROR(VLOOKUP(J109,Obs.Técnicas23[[Número de Série]:[Mês]],2,0),VLOOKUP(J109,Obs.Técnicas22[[Número de Série]:[Mês]],2,0)),(VLOOKUP(J109,Obs.Técnicas21[[Número de Série]:[Mês]],2,0))),"")</f>
        <v>16438</v>
      </c>
      <c r="T109" s="1" t="str">
        <f>IFERROR(IFERROR(IFERROR(VLOOKUP(J109,Obs.Técnicas23[[Número de Série]:[Mês]],3,0),VLOOKUP(J109,Obs.Técnicas22[[Número de Série]:[Mês]],3,0)),(VLOOKUP(J109,Obs.Técnicas21[[Número de Série]:[Mês]],3,0))),"Hexis")</f>
        <v>ER ANALITICA</v>
      </c>
      <c r="U109" s="1">
        <f>IFERROR(IFERROR(IFERROR(VLOOKUP(J109,Obs.Técnicas23[[Número de Série]:[Mês]],4,0),VLOOKUP(J109,Obs.Técnicas22[[Número de Série]:[Mês]],4,0)),(VLOOKUP(J109,Obs.Técnicas21[[Número de Série]:[Mês]],4,0))),"")</f>
        <v>0</v>
      </c>
      <c r="V109" s="1" t="s">
        <v>1209</v>
      </c>
      <c r="W109" s="1">
        <f t="shared" si="3"/>
        <v>5</v>
      </c>
      <c r="X109" s="1">
        <v>5</v>
      </c>
      <c r="Y109" s="1" t="e">
        <f>VLOOKUP(Controle[[#This Row],[Serial Number]],'Adicionados '!$B:$L,11,FALSE)</f>
        <v>#N/A</v>
      </c>
    </row>
    <row r="110" spans="1:25" hidden="1" x14ac:dyDescent="0.25">
      <c r="A110" s="1" t="s">
        <v>23</v>
      </c>
      <c r="B110" s="1" t="s">
        <v>279</v>
      </c>
      <c r="C110" s="1" t="s">
        <v>280</v>
      </c>
      <c r="D110" s="1" t="s">
        <v>281</v>
      </c>
      <c r="E110" s="1" t="s">
        <v>282</v>
      </c>
      <c r="F110" s="1" t="s">
        <v>283</v>
      </c>
      <c r="H110" s="1" t="s">
        <v>284</v>
      </c>
      <c r="I110" s="1" t="s">
        <v>41</v>
      </c>
      <c r="J110" s="9">
        <v>210710001430</v>
      </c>
      <c r="K110" s="1" t="s">
        <v>36</v>
      </c>
      <c r="L110" s="1" t="s">
        <v>285</v>
      </c>
      <c r="M110" s="1" t="s">
        <v>286</v>
      </c>
      <c r="N110" s="1" t="s">
        <v>287</v>
      </c>
      <c r="P11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10" s="2">
        <f>IFERROR(IFERROR(IFERROR(VLOOKUP(J110,Obs.Técnicas23[[Número de Série]:[Mês]],5,0),VLOOKUP(J110,Obs.Técnicas22[[Número de Série]:[Mês]],5,0)),(VLOOKUP(J110,Obs.Técnicas21[[Número de Série]:[Mês]],5,0))),P110)</f>
        <v>44697</v>
      </c>
      <c r="R110" s="1" t="str">
        <f t="shared" ca="1" si="2"/>
        <v>Calibrado</v>
      </c>
      <c r="S110" s="1">
        <f>IFERROR(IFERROR(IFERROR(VLOOKUP(J110,Obs.Técnicas23[[Número de Série]:[Mês]],2,0),VLOOKUP(J110,Obs.Técnicas22[[Número de Série]:[Mês]],2,0)),(VLOOKUP(J110,Obs.Técnicas21[[Número de Série]:[Mês]],2,0))),"")</f>
        <v>16441</v>
      </c>
      <c r="T110" s="1" t="str">
        <f>IFERROR(IFERROR(IFERROR(VLOOKUP(J110,Obs.Técnicas23[[Número de Série]:[Mês]],3,0),VLOOKUP(J110,Obs.Técnicas22[[Número de Série]:[Mês]],3,0)),(VLOOKUP(J110,Obs.Técnicas21[[Número de Série]:[Mês]],3,0))),"Hexis")</f>
        <v>ER ANALITICA</v>
      </c>
      <c r="U110" s="1">
        <f>IFERROR(IFERROR(IFERROR(VLOOKUP(J110,Obs.Técnicas23[[Número de Série]:[Mês]],4,0),VLOOKUP(J110,Obs.Técnicas22[[Número de Série]:[Mês]],4,0)),(VLOOKUP(J110,Obs.Técnicas21[[Número de Série]:[Mês]],4,0))),"")</f>
        <v>0</v>
      </c>
      <c r="V110" s="1" t="s">
        <v>1209</v>
      </c>
      <c r="W110" s="1">
        <f t="shared" si="3"/>
        <v>5</v>
      </c>
      <c r="X110" s="1">
        <v>10</v>
      </c>
      <c r="Y110" s="1" t="e">
        <f>VLOOKUP(Controle[[#This Row],[Serial Number]],'Adicionados '!$B:$L,11,FALSE)</f>
        <v>#N/A</v>
      </c>
    </row>
    <row r="111" spans="1:25" hidden="1" x14ac:dyDescent="0.25">
      <c r="A111" s="1" t="s">
        <v>23</v>
      </c>
      <c r="B111" s="1" t="s">
        <v>279</v>
      </c>
      <c r="C111" s="1" t="s">
        <v>280</v>
      </c>
      <c r="D111" s="1" t="s">
        <v>281</v>
      </c>
      <c r="E111" s="1" t="s">
        <v>282</v>
      </c>
      <c r="F111" s="1" t="s">
        <v>283</v>
      </c>
      <c r="H111" s="1" t="s">
        <v>284</v>
      </c>
      <c r="I111" s="1" t="s">
        <v>55</v>
      </c>
      <c r="J111" s="9">
        <v>1483372</v>
      </c>
      <c r="K111" s="1" t="s">
        <v>36</v>
      </c>
      <c r="L111" s="1" t="s">
        <v>96</v>
      </c>
      <c r="M111" s="1" t="s">
        <v>286</v>
      </c>
      <c r="N111" s="1" t="s">
        <v>287</v>
      </c>
      <c r="O111" s="2">
        <v>44313</v>
      </c>
      <c r="P11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44313</v>
      </c>
      <c r="Q111" s="2">
        <f>IFERROR(IFERROR(IFERROR(VLOOKUP(J111,Obs.Técnicas23[[Número de Série]:[Mês]],5,0),VLOOKUP(J111,Obs.Técnicas22[[Número de Série]:[Mês]],5,0)),(VLOOKUP(J111,Obs.Técnicas21[[Número de Série]:[Mês]],5,0))),P111)</f>
        <v>44697</v>
      </c>
      <c r="R111" s="1" t="str">
        <f t="shared" ca="1" si="2"/>
        <v>Calibrado</v>
      </c>
      <c r="S111" s="1">
        <f>IFERROR(IFERROR(IFERROR(VLOOKUP(J111,Obs.Técnicas23[[Número de Série]:[Mês]],2,0),VLOOKUP(J111,Obs.Técnicas22[[Número de Série]:[Mês]],2,0)),(VLOOKUP(J111,Obs.Técnicas21[[Número de Série]:[Mês]],2,0))),"")</f>
        <v>16440</v>
      </c>
      <c r="T111" s="1" t="str">
        <f>IFERROR(IFERROR(IFERROR(VLOOKUP(J111,Obs.Técnicas23[[Número de Série]:[Mês]],3,0),VLOOKUP(J111,Obs.Técnicas22[[Número de Série]:[Mês]],3,0)),(VLOOKUP(J111,Obs.Técnicas21[[Número de Série]:[Mês]],3,0))),"Hexis")</f>
        <v>ER ANALITICA</v>
      </c>
      <c r="U111" s="1" t="str">
        <f>IFERROR(IFERROR(IFERROR(VLOOKUP(J111,Obs.Técnicas23[[Número de Série]:[Mês]],4,0),VLOOKUP(J111,Obs.Técnicas22[[Número de Série]:[Mês]],4,0)),(VLOOKUP(J111,Obs.Técnicas21[[Número de Série]:[Mês]],4,0))),"")</f>
        <v>Intrumento liberado com restrição, apresenta avarias no display e no detector principal compartimento de cubeta.</v>
      </c>
      <c r="V111" s="1" t="s">
        <v>1209</v>
      </c>
      <c r="W111" s="1">
        <f t="shared" si="3"/>
        <v>5</v>
      </c>
      <c r="X111" s="1">
        <v>9</v>
      </c>
      <c r="Y111" s="1" t="e">
        <f>VLOOKUP(Controle[[#This Row],[Serial Number]],'Adicionados '!$B:$L,11,FALSE)</f>
        <v>#N/A</v>
      </c>
    </row>
    <row r="112" spans="1:25" hidden="1" x14ac:dyDescent="0.25">
      <c r="A112" s="1" t="s">
        <v>23</v>
      </c>
      <c r="B112" s="1" t="s">
        <v>289</v>
      </c>
      <c r="C112" s="1" t="s">
        <v>290</v>
      </c>
      <c r="D112" s="1" t="s">
        <v>291</v>
      </c>
      <c r="H112" s="1" t="s">
        <v>292</v>
      </c>
      <c r="I112" s="1" t="s">
        <v>55</v>
      </c>
      <c r="J112" s="9">
        <v>1281250</v>
      </c>
      <c r="K112" s="1" t="s">
        <v>36</v>
      </c>
      <c r="L112" s="1" t="s">
        <v>56</v>
      </c>
      <c r="M112" s="1" t="s">
        <v>293</v>
      </c>
      <c r="N112" s="1" t="s">
        <v>294</v>
      </c>
      <c r="P11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44368</v>
      </c>
      <c r="Q112" s="2">
        <f>IFERROR(IFERROR(IFERROR(VLOOKUP(J112,Obs.Técnicas23[[Número de Série]:[Mês]],5,0),VLOOKUP(J112,Obs.Técnicas22[[Número de Série]:[Mês]],5,0)),(VLOOKUP(J112,Obs.Técnicas21[[Número de Série]:[Mês]],5,0))),P112)</f>
        <v>44769</v>
      </c>
      <c r="R112" s="1" t="str">
        <f t="shared" ca="1" si="2"/>
        <v>Calibrado</v>
      </c>
      <c r="S112" s="1">
        <f>IFERROR(IFERROR(IFERROR(VLOOKUP(J112,Obs.Técnicas23[[Número de Série]:[Mês]],2,0),VLOOKUP(J112,Obs.Técnicas22[[Número de Série]:[Mês]],2,0)),(VLOOKUP(J112,Obs.Técnicas21[[Número de Série]:[Mês]],2,0))),"")</f>
        <v>17471</v>
      </c>
      <c r="T112" s="1" t="str">
        <f>IFERROR(IFERROR(IFERROR(VLOOKUP(J112,Obs.Técnicas23[[Número de Série]:[Mês]],3,0),VLOOKUP(J112,Obs.Técnicas22[[Número de Série]:[Mês]],3,0)),(VLOOKUP(J112,Obs.Técnicas21[[Número de Série]:[Mês]],3,0))),"Hexis")</f>
        <v>ER ANALITICA</v>
      </c>
      <c r="U112" s="1">
        <f>IFERROR(IFERROR(IFERROR(VLOOKUP(J112,Obs.Técnicas23[[Número de Série]:[Mês]],4,0),VLOOKUP(J112,Obs.Técnicas22[[Número de Série]:[Mês]],4,0)),(VLOOKUP(J112,Obs.Técnicas21[[Número de Série]:[Mês]],4,0))),"")</f>
        <v>0</v>
      </c>
      <c r="V112" s="1" t="s">
        <v>1209</v>
      </c>
      <c r="W112" s="1">
        <f t="shared" si="3"/>
        <v>7</v>
      </c>
      <c r="X112" s="1">
        <v>9</v>
      </c>
      <c r="Y112" s="1" t="str">
        <f>VLOOKUP(Controle[[#This Row],[Serial Number]],'Adicionados '!$B:$L,11,FALSE)</f>
        <v>ADICIONADO</v>
      </c>
    </row>
    <row r="113" spans="1:25" hidden="1" x14ac:dyDescent="0.25">
      <c r="A113" s="1" t="s">
        <v>23</v>
      </c>
      <c r="B113" s="1" t="s">
        <v>295</v>
      </c>
      <c r="C113" s="1" t="s">
        <v>296</v>
      </c>
      <c r="D113" s="1" t="s">
        <v>297</v>
      </c>
      <c r="H113" s="1" t="s">
        <v>292</v>
      </c>
      <c r="I113" s="1" t="s">
        <v>250</v>
      </c>
      <c r="J113" s="9">
        <v>203166601031</v>
      </c>
      <c r="K113" s="1" t="s">
        <v>36</v>
      </c>
      <c r="L113" s="1" t="s">
        <v>128</v>
      </c>
      <c r="M113" s="1" t="s">
        <v>293</v>
      </c>
      <c r="N113" s="1" t="s">
        <v>294</v>
      </c>
      <c r="P11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13" s="2">
        <f>IFERROR(IFERROR(IFERROR(VLOOKUP(J113,Obs.Técnicas23[[Número de Série]:[Mês]],5,0),VLOOKUP(J113,Obs.Técnicas22[[Número de Série]:[Mês]],5,0)),(VLOOKUP(J113,Obs.Técnicas21[[Número de Série]:[Mês]],5,0))),P113)</f>
        <v>44769</v>
      </c>
      <c r="R113" s="1" t="str">
        <f t="shared" ca="1" si="2"/>
        <v>Calibrado</v>
      </c>
      <c r="S113" s="1">
        <f>IFERROR(IFERROR(IFERROR(VLOOKUP(J113,Obs.Técnicas23[[Número de Série]:[Mês]],2,0),VLOOKUP(J113,Obs.Técnicas22[[Número de Série]:[Mês]],2,0)),(VLOOKUP(J113,Obs.Técnicas21[[Número de Série]:[Mês]],2,0))),"")</f>
        <v>17472</v>
      </c>
      <c r="T113" s="1" t="str">
        <f>IFERROR(IFERROR(IFERROR(VLOOKUP(J113,Obs.Técnicas23[[Número de Série]:[Mês]],3,0),VLOOKUP(J113,Obs.Técnicas22[[Número de Série]:[Mês]],3,0)),(VLOOKUP(J113,Obs.Técnicas21[[Número de Série]:[Mês]],3,0))),"Hexis")</f>
        <v>ER ANALITICA</v>
      </c>
      <c r="U113" s="1">
        <f>IFERROR(IFERROR(IFERROR(VLOOKUP(J113,Obs.Técnicas23[[Número de Série]:[Mês]],4,0),VLOOKUP(J113,Obs.Técnicas22[[Número de Série]:[Mês]],4,0)),(VLOOKUP(J113,Obs.Técnicas21[[Número de Série]:[Mês]],4,0))),"")</f>
        <v>0</v>
      </c>
      <c r="V113" s="1" t="s">
        <v>1209</v>
      </c>
      <c r="W113" s="1">
        <f t="shared" si="3"/>
        <v>7</v>
      </c>
      <c r="X113" s="1">
        <v>9</v>
      </c>
      <c r="Y113" s="1" t="str">
        <f>VLOOKUP(Controle[[#This Row],[Serial Number]],'Adicionados '!$B:$L,11,FALSE)</f>
        <v>ADICIONADO</v>
      </c>
    </row>
    <row r="114" spans="1:25" hidden="1" x14ac:dyDescent="0.25">
      <c r="A114" s="1" t="s">
        <v>23</v>
      </c>
      <c r="B114" s="1" t="s">
        <v>295</v>
      </c>
      <c r="C114" s="1" t="s">
        <v>296</v>
      </c>
      <c r="D114" s="1" t="s">
        <v>297</v>
      </c>
      <c r="H114" s="1" t="s">
        <v>292</v>
      </c>
      <c r="I114" s="1" t="s">
        <v>41</v>
      </c>
      <c r="J114" s="9">
        <v>2905645</v>
      </c>
      <c r="K114" s="1" t="s">
        <v>87</v>
      </c>
      <c r="L114" s="1" t="s">
        <v>88</v>
      </c>
      <c r="M114" s="1" t="s">
        <v>293</v>
      </c>
      <c r="N114" s="1" t="s">
        <v>294</v>
      </c>
      <c r="P11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14" s="2">
        <f>IFERROR(IFERROR(IFERROR(VLOOKUP(J114,Obs.Técnicas23[[Número de Série]:[Mês]],5,0),VLOOKUP(J114,Obs.Técnicas22[[Número de Série]:[Mês]],5,0)),(VLOOKUP(J114,Obs.Técnicas21[[Número de Série]:[Mês]],5,0))),P114)</f>
        <v>44769</v>
      </c>
      <c r="R114" s="1" t="str">
        <f t="shared" ca="1" si="2"/>
        <v>Calibrado</v>
      </c>
      <c r="S114" s="1">
        <f>IFERROR(IFERROR(IFERROR(VLOOKUP(J114,Obs.Técnicas23[[Número de Série]:[Mês]],2,0),VLOOKUP(J114,Obs.Técnicas22[[Número de Série]:[Mês]],2,0)),(VLOOKUP(J114,Obs.Técnicas21[[Número de Série]:[Mês]],2,0))),"")</f>
        <v>17473</v>
      </c>
      <c r="T114" s="1" t="str">
        <f>IFERROR(IFERROR(IFERROR(VLOOKUP(J114,Obs.Técnicas23[[Número de Série]:[Mês]],3,0),VLOOKUP(J114,Obs.Técnicas22[[Número de Série]:[Mês]],3,0)),(VLOOKUP(J114,Obs.Técnicas21[[Número de Série]:[Mês]],3,0))),"Hexis")</f>
        <v>ER ANALITICA</v>
      </c>
      <c r="U114" s="1">
        <f>IFERROR(IFERROR(IFERROR(VLOOKUP(J114,Obs.Técnicas23[[Número de Série]:[Mês]],4,0),VLOOKUP(J114,Obs.Técnicas22[[Número de Série]:[Mês]],4,0)),(VLOOKUP(J114,Obs.Técnicas21[[Número de Série]:[Mês]],4,0))),"")</f>
        <v>0</v>
      </c>
      <c r="V114" s="1" t="s">
        <v>1209</v>
      </c>
      <c r="W114" s="1">
        <f t="shared" si="3"/>
        <v>7</v>
      </c>
      <c r="X114" s="1">
        <v>9</v>
      </c>
      <c r="Y114" s="1" t="str">
        <f>VLOOKUP(Controle[[#This Row],[Serial Number]],'Adicionados '!$B:$L,11,FALSE)</f>
        <v>ADICIONADO</v>
      </c>
    </row>
    <row r="115" spans="1:25" hidden="1" x14ac:dyDescent="0.25">
      <c r="A115" s="1" t="s">
        <v>23</v>
      </c>
      <c r="B115" s="1" t="s">
        <v>295</v>
      </c>
      <c r="C115" s="1" t="s">
        <v>296</v>
      </c>
      <c r="D115" s="1" t="s">
        <v>297</v>
      </c>
      <c r="H115" s="1" t="s">
        <v>292</v>
      </c>
      <c r="I115" s="1" t="s">
        <v>153</v>
      </c>
      <c r="J115" s="9">
        <v>4239785</v>
      </c>
      <c r="K115" s="1" t="s">
        <v>39</v>
      </c>
      <c r="L115" s="1" t="s">
        <v>277</v>
      </c>
      <c r="M115" s="1" t="s">
        <v>293</v>
      </c>
      <c r="N115" s="1" t="s">
        <v>294</v>
      </c>
      <c r="P11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15" s="2">
        <f>IFERROR(IFERROR(IFERROR(VLOOKUP(J115,Obs.Técnicas23[[Número de Série]:[Mês]],5,0),VLOOKUP(J115,Obs.Técnicas22[[Número de Série]:[Mês]],5,0)),(VLOOKUP(J115,Obs.Técnicas21[[Número de Série]:[Mês]],5,0))),P115)</f>
        <v>44769</v>
      </c>
      <c r="R115" s="1" t="str">
        <f t="shared" ca="1" si="2"/>
        <v>Calibrado</v>
      </c>
      <c r="S115" s="1">
        <f>IFERROR(IFERROR(IFERROR(VLOOKUP(J115,Obs.Técnicas23[[Número de Série]:[Mês]],2,0),VLOOKUP(J115,Obs.Técnicas22[[Número de Série]:[Mês]],2,0)),(VLOOKUP(J115,Obs.Técnicas21[[Número de Série]:[Mês]],2,0))),"")</f>
        <v>17474</v>
      </c>
      <c r="T115" s="1" t="str">
        <f>IFERROR(IFERROR(IFERROR(VLOOKUP(J115,Obs.Técnicas23[[Número de Série]:[Mês]],3,0),VLOOKUP(J115,Obs.Técnicas22[[Número de Série]:[Mês]],3,0)),(VLOOKUP(J115,Obs.Técnicas21[[Número de Série]:[Mês]],3,0))),"Hexis")</f>
        <v>ER ANALITICA</v>
      </c>
      <c r="U115" s="1">
        <f>IFERROR(IFERROR(IFERROR(VLOOKUP(J115,Obs.Técnicas23[[Número de Série]:[Mês]],4,0),VLOOKUP(J115,Obs.Técnicas22[[Número de Série]:[Mês]],4,0)),(VLOOKUP(J115,Obs.Técnicas21[[Número de Série]:[Mês]],4,0))),"")</f>
        <v>0</v>
      </c>
      <c r="V115" s="1" t="s">
        <v>1209</v>
      </c>
      <c r="W115" s="1">
        <f t="shared" si="3"/>
        <v>7</v>
      </c>
      <c r="X115" s="1">
        <v>6</v>
      </c>
      <c r="Y115" s="1" t="str">
        <f>VLOOKUP(Controle[[#This Row],[Serial Number]],'Adicionados '!$B:$L,11,FALSE)</f>
        <v>ADICIONADO</v>
      </c>
    </row>
    <row r="116" spans="1:25" hidden="1" x14ac:dyDescent="0.25">
      <c r="A116" s="1" t="s">
        <v>23</v>
      </c>
      <c r="B116" s="1" t="s">
        <v>298</v>
      </c>
      <c r="C116" s="1" t="s">
        <v>299</v>
      </c>
      <c r="D116" s="1" t="s">
        <v>300</v>
      </c>
      <c r="E116" s="1" t="s">
        <v>65</v>
      </c>
      <c r="F116" s="1" t="s">
        <v>66</v>
      </c>
      <c r="G116" s="1" t="s">
        <v>29</v>
      </c>
      <c r="H116" s="1" t="s">
        <v>301</v>
      </c>
      <c r="I116" s="1" t="s">
        <v>250</v>
      </c>
      <c r="J116" s="9">
        <v>182790001035</v>
      </c>
      <c r="K116" s="1" t="s">
        <v>36</v>
      </c>
      <c r="L116" s="1" t="s">
        <v>37</v>
      </c>
      <c r="M116" s="1" t="s">
        <v>302</v>
      </c>
      <c r="O116" s="2">
        <v>44371</v>
      </c>
      <c r="P11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16" s="2">
        <f>IFERROR(IFERROR(IFERROR(VLOOKUP(J116,Obs.Técnicas23[[Número de Série]:[Mês]],5,0),VLOOKUP(J116,Obs.Técnicas22[[Número de Série]:[Mês]],5,0)),(VLOOKUP(J116,Obs.Técnicas21[[Número de Série]:[Mês]],5,0))),P116)</f>
        <v>44851</v>
      </c>
      <c r="R116" s="1" t="str">
        <f t="shared" ca="1" si="2"/>
        <v>Calibrado</v>
      </c>
      <c r="S116" s="1">
        <f>IFERROR(IFERROR(IFERROR(VLOOKUP(J116,Obs.Técnicas23[[Número de Série]:[Mês]],2,0),VLOOKUP(J116,Obs.Técnicas22[[Número de Série]:[Mês]],2,0)),(VLOOKUP(J116,Obs.Técnicas21[[Número de Série]:[Mês]],2,0))),"")</f>
        <v>18571</v>
      </c>
      <c r="T116" s="1" t="str">
        <f>IFERROR(IFERROR(IFERROR(VLOOKUP(J116,Obs.Técnicas23[[Número de Série]:[Mês]],3,0),VLOOKUP(J116,Obs.Técnicas22[[Número de Série]:[Mês]],3,0)),(VLOOKUP(J116,Obs.Técnicas21[[Número de Série]:[Mês]],3,0))),"Hexis")</f>
        <v>ER ANALITICA</v>
      </c>
      <c r="U116" s="1">
        <f>IFERROR(IFERROR(IFERROR(VLOOKUP(J116,Obs.Técnicas23[[Número de Série]:[Mês]],4,0),VLOOKUP(J116,Obs.Técnicas22[[Número de Série]:[Mês]],4,0)),(VLOOKUP(J116,Obs.Técnicas21[[Número de Série]:[Mês]],4,0))),"")</f>
        <v>0</v>
      </c>
      <c r="V116" s="1" t="s">
        <v>1209</v>
      </c>
      <c r="W116" s="1">
        <f t="shared" si="3"/>
        <v>10</v>
      </c>
      <c r="X116" s="1">
        <v>6</v>
      </c>
      <c r="Y116" s="1" t="e">
        <f>VLOOKUP(Controle[[#This Row],[Serial Number]],'Adicionados '!$B:$L,11,FALSE)</f>
        <v>#N/A</v>
      </c>
    </row>
    <row r="117" spans="1:25" hidden="1" x14ac:dyDescent="0.25">
      <c r="A117" s="1" t="s">
        <v>23</v>
      </c>
      <c r="B117" s="1" t="s">
        <v>298</v>
      </c>
      <c r="C117" s="1" t="s">
        <v>299</v>
      </c>
      <c r="D117" s="1" t="s">
        <v>300</v>
      </c>
      <c r="E117" s="1" t="s">
        <v>65</v>
      </c>
      <c r="F117" s="1" t="s">
        <v>66</v>
      </c>
      <c r="G117" s="1" t="s">
        <v>29</v>
      </c>
      <c r="H117" s="1" t="s">
        <v>301</v>
      </c>
      <c r="I117" s="1" t="s">
        <v>38</v>
      </c>
      <c r="J117" s="9">
        <v>4227209</v>
      </c>
      <c r="K117" s="1" t="s">
        <v>39</v>
      </c>
      <c r="L117" s="1" t="s">
        <v>40</v>
      </c>
      <c r="M117" s="1" t="s">
        <v>302</v>
      </c>
      <c r="O117" s="2">
        <v>44371</v>
      </c>
      <c r="P11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17" s="2">
        <f>IFERROR(IFERROR(IFERROR(VLOOKUP(J117,Obs.Técnicas23[[Número de Série]:[Mês]],5,0),VLOOKUP(J117,Obs.Técnicas22[[Número de Série]:[Mês]],5,0)),(VLOOKUP(J117,Obs.Técnicas21[[Número de Série]:[Mês]],5,0))),P117)</f>
        <v>44851</v>
      </c>
      <c r="R117" s="1" t="str">
        <f t="shared" ca="1" si="2"/>
        <v>Calibrado</v>
      </c>
      <c r="S117" s="1">
        <f>IFERROR(IFERROR(IFERROR(VLOOKUP(J117,Obs.Técnicas23[[Número de Série]:[Mês]],2,0),VLOOKUP(J117,Obs.Técnicas22[[Número de Série]:[Mês]],2,0)),(VLOOKUP(J117,Obs.Técnicas21[[Número de Série]:[Mês]],2,0))),"")</f>
        <v>18572</v>
      </c>
      <c r="T117" s="1" t="str">
        <f>IFERROR(IFERROR(IFERROR(VLOOKUP(J117,Obs.Técnicas23[[Número de Série]:[Mês]],3,0),VLOOKUP(J117,Obs.Técnicas22[[Número de Série]:[Mês]],3,0)),(VLOOKUP(J117,Obs.Técnicas21[[Número de Série]:[Mês]],3,0))),"Hexis")</f>
        <v>ER ANALITICA</v>
      </c>
      <c r="U117" s="1">
        <f>IFERROR(IFERROR(IFERROR(VLOOKUP(J117,Obs.Técnicas23[[Número de Série]:[Mês]],4,0),VLOOKUP(J117,Obs.Técnicas22[[Número de Série]:[Mês]],4,0)),(VLOOKUP(J117,Obs.Técnicas21[[Número de Série]:[Mês]],4,0))),"")</f>
        <v>0</v>
      </c>
      <c r="V117" s="1" t="s">
        <v>1209</v>
      </c>
      <c r="W117" s="1">
        <f t="shared" si="3"/>
        <v>10</v>
      </c>
      <c r="X117" s="1">
        <v>4</v>
      </c>
      <c r="Y117" s="1" t="e">
        <f>VLOOKUP(Controle[[#This Row],[Serial Number]],'Adicionados '!$B:$L,11,FALSE)</f>
        <v>#N/A</v>
      </c>
    </row>
    <row r="118" spans="1:25" hidden="1" x14ac:dyDescent="0.25">
      <c r="A118" s="1" t="s">
        <v>23</v>
      </c>
      <c r="B118" s="1" t="s">
        <v>298</v>
      </c>
      <c r="C118" s="1" t="s">
        <v>299</v>
      </c>
      <c r="D118" s="1" t="s">
        <v>300</v>
      </c>
      <c r="E118" s="1" t="s">
        <v>65</v>
      </c>
      <c r="F118" s="1" t="s">
        <v>66</v>
      </c>
      <c r="G118" s="1" t="s">
        <v>29</v>
      </c>
      <c r="H118" s="1" t="s">
        <v>301</v>
      </c>
      <c r="I118" s="1" t="s">
        <v>38</v>
      </c>
      <c r="J118" s="9">
        <v>4227316</v>
      </c>
      <c r="K118" s="1" t="s">
        <v>39</v>
      </c>
      <c r="L118" s="1" t="s">
        <v>40</v>
      </c>
      <c r="M118" s="1" t="s">
        <v>302</v>
      </c>
      <c r="O118" s="2">
        <v>44371</v>
      </c>
      <c r="P11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18" s="2">
        <f>IFERROR(IFERROR(IFERROR(VLOOKUP(J118,Obs.Técnicas23[[Número de Série]:[Mês]],5,0),VLOOKUP(J118,Obs.Técnicas22[[Número de Série]:[Mês]],5,0)),(VLOOKUP(J118,Obs.Técnicas21[[Número de Série]:[Mês]],5,0))),P118)</f>
        <v>44851</v>
      </c>
      <c r="R118" s="1" t="str">
        <f t="shared" ca="1" si="2"/>
        <v>Calibrado</v>
      </c>
      <c r="S118" s="1">
        <f>IFERROR(IFERROR(IFERROR(VLOOKUP(J118,Obs.Técnicas23[[Número de Série]:[Mês]],2,0),VLOOKUP(J118,Obs.Técnicas22[[Número de Série]:[Mês]],2,0)),(VLOOKUP(J118,Obs.Técnicas21[[Número de Série]:[Mês]],2,0))),"")</f>
        <v>18573</v>
      </c>
      <c r="T118" s="1" t="str">
        <f>IFERROR(IFERROR(IFERROR(VLOOKUP(J118,Obs.Técnicas23[[Número de Série]:[Mês]],3,0),VLOOKUP(J118,Obs.Técnicas22[[Número de Série]:[Mês]],3,0)),(VLOOKUP(J118,Obs.Técnicas21[[Número de Série]:[Mês]],3,0))),"Hexis")</f>
        <v>ER ANALITICA</v>
      </c>
      <c r="U118" s="1">
        <f>IFERROR(IFERROR(IFERROR(VLOOKUP(J118,Obs.Técnicas23[[Número de Série]:[Mês]],4,0),VLOOKUP(J118,Obs.Técnicas22[[Número de Série]:[Mês]],4,0)),(VLOOKUP(J118,Obs.Técnicas21[[Número de Série]:[Mês]],4,0))),"")</f>
        <v>0</v>
      </c>
      <c r="V118" s="1" t="s">
        <v>1209</v>
      </c>
      <c r="W118" s="1">
        <f t="shared" si="3"/>
        <v>10</v>
      </c>
      <c r="X118" s="1">
        <v>4</v>
      </c>
      <c r="Y118" s="1" t="e">
        <f>VLOOKUP(Controle[[#This Row],[Serial Number]],'Adicionados '!$B:$L,11,FALSE)</f>
        <v>#N/A</v>
      </c>
    </row>
    <row r="119" spans="1:25" hidden="1" x14ac:dyDescent="0.25">
      <c r="A119" s="1" t="s">
        <v>23</v>
      </c>
      <c r="B119" s="1" t="s">
        <v>298</v>
      </c>
      <c r="C119" s="1" t="s">
        <v>299</v>
      </c>
      <c r="D119" s="1" t="s">
        <v>300</v>
      </c>
      <c r="E119" s="1" t="s">
        <v>65</v>
      </c>
      <c r="F119" s="1" t="s">
        <v>66</v>
      </c>
      <c r="G119" s="1" t="s">
        <v>29</v>
      </c>
      <c r="H119" s="1" t="s">
        <v>301</v>
      </c>
      <c r="I119" s="1" t="s">
        <v>55</v>
      </c>
      <c r="J119" s="9">
        <v>181790001011</v>
      </c>
      <c r="K119" s="1" t="s">
        <v>36</v>
      </c>
      <c r="L119" s="1" t="s">
        <v>142</v>
      </c>
      <c r="M119" s="1" t="s">
        <v>302</v>
      </c>
      <c r="O119" s="2">
        <v>44371</v>
      </c>
      <c r="P11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19" s="2">
        <f>IFERROR(IFERROR(IFERROR(VLOOKUP(J119,Obs.Técnicas23[[Número de Série]:[Mês]],5,0),VLOOKUP(J119,Obs.Técnicas22[[Número de Série]:[Mês]],5,0)),(VLOOKUP(J119,Obs.Técnicas21[[Número de Série]:[Mês]],5,0))),P119)</f>
        <v>44851</v>
      </c>
      <c r="R119" s="1" t="str">
        <f t="shared" ca="1" si="2"/>
        <v>Calibrado</v>
      </c>
      <c r="S119" s="1">
        <f>IFERROR(IFERROR(IFERROR(VLOOKUP(J119,Obs.Técnicas23[[Número de Série]:[Mês]],2,0),VLOOKUP(J119,Obs.Técnicas22[[Número de Série]:[Mês]],2,0)),(VLOOKUP(J119,Obs.Técnicas21[[Número de Série]:[Mês]],2,0))),"")</f>
        <v>18574</v>
      </c>
      <c r="T119" s="1" t="str">
        <f>IFERROR(IFERROR(IFERROR(VLOOKUP(J119,Obs.Técnicas23[[Número de Série]:[Mês]],3,0),VLOOKUP(J119,Obs.Técnicas22[[Número de Série]:[Mês]],3,0)),(VLOOKUP(J119,Obs.Técnicas21[[Número de Série]:[Mês]],3,0))),"Hexis")</f>
        <v>ER ANALITICA</v>
      </c>
      <c r="U119" s="1">
        <f>IFERROR(IFERROR(IFERROR(VLOOKUP(J119,Obs.Técnicas23[[Número de Série]:[Mês]],4,0),VLOOKUP(J119,Obs.Técnicas22[[Número de Série]:[Mês]],4,0)),(VLOOKUP(J119,Obs.Técnicas21[[Número de Série]:[Mês]],4,0))),"")</f>
        <v>0</v>
      </c>
      <c r="V119" s="1" t="s">
        <v>1209</v>
      </c>
      <c r="W119" s="1">
        <f t="shared" si="3"/>
        <v>10</v>
      </c>
      <c r="X119" s="1">
        <v>4</v>
      </c>
      <c r="Y119" s="1" t="e">
        <f>VLOOKUP(Controle[[#This Row],[Serial Number]],'Adicionados '!$B:$L,11,FALSE)</f>
        <v>#N/A</v>
      </c>
    </row>
    <row r="120" spans="1:25" hidden="1" x14ac:dyDescent="0.25">
      <c r="A120" s="1" t="s">
        <v>23</v>
      </c>
      <c r="B120" s="1" t="s">
        <v>298</v>
      </c>
      <c r="C120" s="1" t="s">
        <v>299</v>
      </c>
      <c r="D120" s="1" t="s">
        <v>300</v>
      </c>
      <c r="E120" s="1" t="s">
        <v>65</v>
      </c>
      <c r="F120" s="1" t="s">
        <v>66</v>
      </c>
      <c r="G120" s="1" t="s">
        <v>29</v>
      </c>
      <c r="H120" s="1" t="s">
        <v>301</v>
      </c>
      <c r="I120" s="1" t="s">
        <v>41</v>
      </c>
      <c r="J120" s="9">
        <v>2224264</v>
      </c>
      <c r="K120" s="1" t="s">
        <v>87</v>
      </c>
      <c r="L120" s="1" t="s">
        <v>88</v>
      </c>
      <c r="M120" s="1" t="s">
        <v>302</v>
      </c>
      <c r="O120" s="2">
        <v>44371</v>
      </c>
      <c r="P12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20" s="2">
        <f>IFERROR(IFERROR(IFERROR(VLOOKUP(J120,Obs.Técnicas23[[Número de Série]:[Mês]],5,0),VLOOKUP(J120,Obs.Técnicas22[[Número de Série]:[Mês]],5,0)),(VLOOKUP(J120,Obs.Técnicas21[[Número de Série]:[Mês]],5,0))),P120)</f>
        <v>44851</v>
      </c>
      <c r="R120" s="1" t="str">
        <f t="shared" ca="1" si="2"/>
        <v>Calibrado</v>
      </c>
      <c r="S120" s="1">
        <f>IFERROR(IFERROR(IFERROR(VLOOKUP(J120,Obs.Técnicas23[[Número de Série]:[Mês]],2,0),VLOOKUP(J120,Obs.Técnicas22[[Número de Série]:[Mês]],2,0)),(VLOOKUP(J120,Obs.Técnicas21[[Número de Série]:[Mês]],2,0))),"")</f>
        <v>18576</v>
      </c>
      <c r="T120" s="1" t="str">
        <f>IFERROR(IFERROR(IFERROR(VLOOKUP(J120,Obs.Técnicas23[[Número de Série]:[Mês]],3,0),VLOOKUP(J120,Obs.Técnicas22[[Número de Série]:[Mês]],3,0)),(VLOOKUP(J120,Obs.Técnicas21[[Número de Série]:[Mês]],3,0))),"Hexis")</f>
        <v>ER ANALITICA</v>
      </c>
      <c r="U120" s="1">
        <f>IFERROR(IFERROR(IFERROR(VLOOKUP(J120,Obs.Técnicas23[[Número de Série]:[Mês]],4,0),VLOOKUP(J120,Obs.Técnicas22[[Número de Série]:[Mês]],4,0)),(VLOOKUP(J120,Obs.Técnicas21[[Número de Série]:[Mês]],4,0))),"")</f>
        <v>0</v>
      </c>
      <c r="V120" s="1" t="s">
        <v>1209</v>
      </c>
      <c r="W120" s="1">
        <f t="shared" si="3"/>
        <v>10</v>
      </c>
      <c r="X120" s="1">
        <v>1</v>
      </c>
      <c r="Y120" s="1" t="e">
        <f>VLOOKUP(Controle[[#This Row],[Serial Number]],'Adicionados '!$B:$L,11,FALSE)</f>
        <v>#N/A</v>
      </c>
    </row>
    <row r="121" spans="1:25" ht="14.25" hidden="1" customHeight="1" x14ac:dyDescent="0.25">
      <c r="A121" s="1" t="s">
        <v>23</v>
      </c>
      <c r="B121" s="1" t="s">
        <v>298</v>
      </c>
      <c r="C121" s="1" t="s">
        <v>299</v>
      </c>
      <c r="D121" s="1" t="s">
        <v>300</v>
      </c>
      <c r="E121" s="1" t="s">
        <v>65</v>
      </c>
      <c r="F121" s="1" t="s">
        <v>66</v>
      </c>
      <c r="G121" s="1" t="s">
        <v>29</v>
      </c>
      <c r="H121" s="1" t="s">
        <v>301</v>
      </c>
      <c r="I121" s="1" t="s">
        <v>41</v>
      </c>
      <c r="J121" s="9">
        <v>2068798</v>
      </c>
      <c r="K121" s="1" t="s">
        <v>87</v>
      </c>
      <c r="L121" s="1" t="s">
        <v>88</v>
      </c>
      <c r="M121" s="1" t="s">
        <v>302</v>
      </c>
      <c r="O121" s="2">
        <v>44371</v>
      </c>
      <c r="P12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21" s="2">
        <f>IFERROR(IFERROR(IFERROR(VLOOKUP(J121,Obs.Técnicas23[[Número de Série]:[Mês]],5,0),VLOOKUP(J121,Obs.Técnicas22[[Número de Série]:[Mês]],5,0)),(VLOOKUP(J121,Obs.Técnicas21[[Número de Série]:[Mês]],5,0))),P121)</f>
        <v>44851</v>
      </c>
      <c r="R121" s="1" t="str">
        <f t="shared" ca="1" si="2"/>
        <v>Calibrado</v>
      </c>
      <c r="S121" s="1">
        <f>IFERROR(IFERROR(IFERROR(VLOOKUP(J121,Obs.Técnicas23[[Número de Série]:[Mês]],2,0),VLOOKUP(J121,Obs.Técnicas22[[Número de Série]:[Mês]],2,0)),(VLOOKUP(J121,Obs.Técnicas21[[Número de Série]:[Mês]],2,0))),"")</f>
        <v>18575</v>
      </c>
      <c r="T121" s="1" t="str">
        <f>IFERROR(IFERROR(IFERROR(VLOOKUP(J121,Obs.Técnicas23[[Número de Série]:[Mês]],3,0),VLOOKUP(J121,Obs.Técnicas22[[Número de Série]:[Mês]],3,0)),(VLOOKUP(J121,Obs.Técnicas21[[Número de Série]:[Mês]],3,0))),"Hexis")</f>
        <v>ER ANALITICA</v>
      </c>
      <c r="U121" s="1">
        <f>IFERROR(IFERROR(IFERROR(VLOOKUP(J121,Obs.Técnicas23[[Número de Série]:[Mês]],4,0),VLOOKUP(J121,Obs.Técnicas22[[Número de Série]:[Mês]],4,0)),(VLOOKUP(J121,Obs.Técnicas21[[Número de Série]:[Mês]],4,0))),"")</f>
        <v>0</v>
      </c>
      <c r="V121" s="1" t="s">
        <v>1209</v>
      </c>
      <c r="W121" s="1">
        <f t="shared" si="3"/>
        <v>10</v>
      </c>
      <c r="X121" s="1">
        <v>6</v>
      </c>
      <c r="Y121" s="1" t="e">
        <f>VLOOKUP(Controle[[#This Row],[Serial Number]],'Adicionados '!$B:$L,11,FALSE)</f>
        <v>#N/A</v>
      </c>
    </row>
    <row r="122" spans="1:25" hidden="1" x14ac:dyDescent="0.25">
      <c r="A122" s="1" t="s">
        <v>23</v>
      </c>
      <c r="B122" s="1" t="s">
        <v>261</v>
      </c>
      <c r="C122" s="32" t="s">
        <v>1425</v>
      </c>
      <c r="D122" s="1" t="s">
        <v>305</v>
      </c>
      <c r="E122" s="1" t="s">
        <v>261</v>
      </c>
      <c r="F122" s="32" t="s">
        <v>1425</v>
      </c>
      <c r="G122" s="1" t="s">
        <v>267</v>
      </c>
      <c r="H122" s="1" t="s">
        <v>306</v>
      </c>
      <c r="I122" s="1" t="s">
        <v>153</v>
      </c>
      <c r="J122" s="9">
        <v>6263667</v>
      </c>
      <c r="K122" s="1" t="s">
        <v>39</v>
      </c>
      <c r="L122" s="1" t="s">
        <v>154</v>
      </c>
      <c r="M122" s="1" t="s">
        <v>307</v>
      </c>
      <c r="N122" s="1" t="s">
        <v>308</v>
      </c>
      <c r="O122" s="2">
        <v>43888</v>
      </c>
      <c r="P12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2" s="2">
        <f>IFERROR(IFERROR(IFERROR(VLOOKUP(J122,Obs.Técnicas23[[Número de Série]:[Mês]],5,0),VLOOKUP(J122,Obs.Técnicas22[[Número de Série]:[Mês]],5,0)),(VLOOKUP(J122,Obs.Técnicas21[[Número de Série]:[Mês]],5,0))),P122)</f>
        <v>44888</v>
      </c>
      <c r="R122" s="1" t="str">
        <f t="shared" ca="1" si="2"/>
        <v>Calibrado</v>
      </c>
      <c r="S122" s="1">
        <f>IFERROR(IFERROR(IFERROR(VLOOKUP(J122,Obs.Técnicas23[[Número de Série]:[Mês]],2,0),VLOOKUP(J122,Obs.Técnicas22[[Número de Série]:[Mês]],2,0)),(VLOOKUP(J122,Obs.Técnicas21[[Número de Série]:[Mês]],2,0))),"")</f>
        <v>19073</v>
      </c>
      <c r="T122" s="1" t="str">
        <f>IFERROR(IFERROR(IFERROR(VLOOKUP(J122,Obs.Técnicas23[[Número de Série]:[Mês]],3,0),VLOOKUP(J122,Obs.Técnicas22[[Número de Série]:[Mês]],3,0)),(VLOOKUP(J122,Obs.Técnicas21[[Número de Série]:[Mês]],3,0))),"Hexis")</f>
        <v>ER ANALITICA</v>
      </c>
      <c r="U122" s="1" t="str">
        <f>IFERROR(IFERROR(IFERROR(VLOOKUP(J122,Obs.Técnicas23[[Número de Série]:[Mês]],4,0),VLOOKUP(J122,Obs.Técnicas22[[Número de Série]:[Mês]],4,0)),(VLOOKUP(J122,Obs.Técnicas21[[Número de Série]:[Mês]],4,0))),"")</f>
        <v>Equipamento apresenta tecla "CAL" intermitentemente inoperante,  e o contato metálico de bateria da placa eletrônica encontra-se oxidado, podendo parar o funcionamento do instrumento a qualquer momento.</v>
      </c>
      <c r="V122" s="1" t="s">
        <v>1209</v>
      </c>
      <c r="W122" s="1">
        <f t="shared" si="3"/>
        <v>11</v>
      </c>
      <c r="X122" s="1">
        <v>1</v>
      </c>
      <c r="Y122" s="1" t="e">
        <f>VLOOKUP(Controle[[#This Row],[Serial Number]],'Adicionados '!$B:$L,11,FALSE)</f>
        <v>#N/A</v>
      </c>
    </row>
    <row r="123" spans="1:25" hidden="1" x14ac:dyDescent="0.25">
      <c r="A123" s="1" t="s">
        <v>23</v>
      </c>
      <c r="B123" s="1" t="s">
        <v>261</v>
      </c>
      <c r="C123" s="32" t="s">
        <v>1425</v>
      </c>
      <c r="D123" s="1" t="s">
        <v>305</v>
      </c>
      <c r="E123" s="1" t="s">
        <v>261</v>
      </c>
      <c r="F123" s="32" t="s">
        <v>1425</v>
      </c>
      <c r="G123" s="1" t="s">
        <v>267</v>
      </c>
      <c r="H123" s="1" t="s">
        <v>306</v>
      </c>
      <c r="I123" s="1" t="s">
        <v>55</v>
      </c>
      <c r="J123" s="9">
        <v>150750001005</v>
      </c>
      <c r="K123" s="1" t="s">
        <v>36</v>
      </c>
      <c r="L123" s="1" t="s">
        <v>142</v>
      </c>
      <c r="M123" s="1" t="s">
        <v>307</v>
      </c>
      <c r="N123" s="1" t="s">
        <v>308</v>
      </c>
      <c r="O123" s="2">
        <v>44019</v>
      </c>
      <c r="P12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3" s="2">
        <f>IFERROR(IFERROR(IFERROR(VLOOKUP(J123,Obs.Técnicas23[[Número de Série]:[Mês]],5,0),VLOOKUP(J123,Obs.Técnicas22[[Número de Série]:[Mês]],5,0)),(VLOOKUP(J123,Obs.Técnicas21[[Número de Série]:[Mês]],5,0))),P123)</f>
        <v>44848</v>
      </c>
      <c r="R123" s="1" t="str">
        <f t="shared" ca="1" si="2"/>
        <v>Calibrado</v>
      </c>
      <c r="S123" s="1">
        <f>IFERROR(IFERROR(IFERROR(VLOOKUP(J123,Obs.Técnicas23[[Número de Série]:[Mês]],2,0),VLOOKUP(J123,Obs.Técnicas22[[Número de Série]:[Mês]],2,0)),(VLOOKUP(J123,Obs.Técnicas21[[Número de Série]:[Mês]],2,0))),"")</f>
        <v>17133</v>
      </c>
      <c r="T123" s="1" t="str">
        <f>IFERROR(IFERROR(IFERROR(VLOOKUP(J123,Obs.Técnicas23[[Número de Série]:[Mês]],3,0),VLOOKUP(J123,Obs.Técnicas22[[Número de Série]:[Mês]],3,0)),(VLOOKUP(J123,Obs.Técnicas21[[Número de Série]:[Mês]],3,0))),"Hexis")</f>
        <v>ER ANALITICA</v>
      </c>
      <c r="U123" s="1">
        <f>IFERROR(IFERROR(IFERROR(VLOOKUP(J123,Obs.Técnicas23[[Número de Série]:[Mês]],4,0),VLOOKUP(J123,Obs.Técnicas22[[Número de Série]:[Mês]],4,0)),(VLOOKUP(J123,Obs.Técnicas21[[Número de Série]:[Mês]],4,0))),"")</f>
        <v>0</v>
      </c>
      <c r="V123" s="1" t="s">
        <v>1209</v>
      </c>
      <c r="W123" s="1">
        <f t="shared" si="3"/>
        <v>10</v>
      </c>
      <c r="Y123" s="1" t="e">
        <f>VLOOKUP(Controle[[#This Row],[Serial Number]],'Adicionados '!$B:$L,11,FALSE)</f>
        <v>#N/A</v>
      </c>
    </row>
    <row r="124" spans="1:25" hidden="1" x14ac:dyDescent="0.25">
      <c r="A124" s="1" t="s">
        <v>23</v>
      </c>
      <c r="B124" s="1" t="s">
        <v>261</v>
      </c>
      <c r="C124" s="32" t="s">
        <v>1425</v>
      </c>
      <c r="D124" s="1" t="s">
        <v>305</v>
      </c>
      <c r="E124" s="1" t="s">
        <v>261</v>
      </c>
      <c r="F124" s="32" t="s">
        <v>1425</v>
      </c>
      <c r="G124" s="1" t="s">
        <v>267</v>
      </c>
      <c r="H124" s="1" t="s">
        <v>306</v>
      </c>
      <c r="I124" s="1" t="s">
        <v>55</v>
      </c>
      <c r="J124" s="9">
        <v>150700001005</v>
      </c>
      <c r="K124" s="1" t="s">
        <v>36</v>
      </c>
      <c r="L124" s="1" t="s">
        <v>142</v>
      </c>
      <c r="M124" s="1" t="s">
        <v>307</v>
      </c>
      <c r="N124" s="1" t="s">
        <v>308</v>
      </c>
      <c r="O124" s="2">
        <v>44019</v>
      </c>
      <c r="P12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4" s="2">
        <f>IFERROR(IFERROR(IFERROR(VLOOKUP(J124,Obs.Técnicas23[[Número de Série]:[Mês]],5,0),VLOOKUP(J124,Obs.Técnicas22[[Número de Série]:[Mês]],5,0)),(VLOOKUP(J124,Obs.Técnicas21[[Número de Série]:[Mês]],5,0))),P124)</f>
        <v>44848</v>
      </c>
      <c r="R124" s="1" t="str">
        <f t="shared" ca="1" si="2"/>
        <v>Calibrado</v>
      </c>
      <c r="S124" s="1">
        <f>IFERROR(IFERROR(IFERROR(VLOOKUP(J124,Obs.Técnicas23[[Número de Série]:[Mês]],2,0),VLOOKUP(J124,Obs.Técnicas22[[Número de Série]:[Mês]],2,0)),(VLOOKUP(J124,Obs.Técnicas21[[Número de Série]:[Mês]],2,0))),"")</f>
        <v>17132</v>
      </c>
      <c r="T124" s="1" t="str">
        <f>IFERROR(IFERROR(IFERROR(VLOOKUP(J124,Obs.Técnicas23[[Número de Série]:[Mês]],3,0),VLOOKUP(J124,Obs.Técnicas22[[Número de Série]:[Mês]],3,0)),(VLOOKUP(J124,Obs.Técnicas21[[Número de Série]:[Mês]],3,0))),"Hexis")</f>
        <v>ER ANALITICA</v>
      </c>
      <c r="U124" s="1">
        <f>IFERROR(IFERROR(IFERROR(VLOOKUP(J124,Obs.Técnicas23[[Número de Série]:[Mês]],4,0),VLOOKUP(J124,Obs.Técnicas22[[Número de Série]:[Mês]],4,0)),(VLOOKUP(J124,Obs.Técnicas21[[Número de Série]:[Mês]],4,0))),"")</f>
        <v>0</v>
      </c>
      <c r="V124" s="1" t="s">
        <v>1209</v>
      </c>
      <c r="W124" s="1">
        <f t="shared" si="3"/>
        <v>10</v>
      </c>
      <c r="X124" s="1">
        <v>8</v>
      </c>
      <c r="Y124" s="1" t="e">
        <f>VLOOKUP(Controle[[#This Row],[Serial Number]],'Adicionados '!$B:$L,11,FALSE)</f>
        <v>#N/A</v>
      </c>
    </row>
    <row r="125" spans="1:25" hidden="1" x14ac:dyDescent="0.25">
      <c r="A125" s="1" t="s">
        <v>23</v>
      </c>
      <c r="B125" s="1" t="s">
        <v>261</v>
      </c>
      <c r="C125" s="32" t="s">
        <v>1425</v>
      </c>
      <c r="D125" s="1" t="s">
        <v>305</v>
      </c>
      <c r="E125" s="1" t="s">
        <v>261</v>
      </c>
      <c r="F125" s="32" t="s">
        <v>1425</v>
      </c>
      <c r="G125" s="1" t="s">
        <v>267</v>
      </c>
      <c r="H125" s="1" t="s">
        <v>306</v>
      </c>
      <c r="I125" s="1" t="s">
        <v>55</v>
      </c>
      <c r="J125" s="9">
        <v>1483375</v>
      </c>
      <c r="K125" s="1" t="s">
        <v>36</v>
      </c>
      <c r="L125" s="1" t="s">
        <v>96</v>
      </c>
      <c r="M125" s="1" t="s">
        <v>307</v>
      </c>
      <c r="N125" s="1" t="s">
        <v>308</v>
      </c>
      <c r="O125" s="2">
        <v>44019</v>
      </c>
      <c r="P12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5" s="2">
        <f>IFERROR(IFERROR(IFERROR(VLOOKUP(J125,Obs.Técnicas23[[Número de Série]:[Mês]],5,0),VLOOKUP(J125,Obs.Técnicas22[[Número de Série]:[Mês]],5,0)),(VLOOKUP(J125,Obs.Técnicas21[[Número de Série]:[Mês]],5,0))),P125)</f>
        <v>44648</v>
      </c>
      <c r="R125" s="1" t="str">
        <f t="shared" ca="1" si="2"/>
        <v>Vencido</v>
      </c>
      <c r="S125" s="1">
        <f>IFERROR(IFERROR(IFERROR(VLOOKUP(J125,Obs.Técnicas23[[Número de Série]:[Mês]],2,0),VLOOKUP(J125,Obs.Técnicas22[[Número de Série]:[Mês]],2,0)),(VLOOKUP(J125,Obs.Técnicas21[[Número de Série]:[Mês]],2,0))),"")</f>
        <v>15255</v>
      </c>
      <c r="T125" s="1" t="str">
        <f>IFERROR(IFERROR(IFERROR(VLOOKUP(J125,Obs.Técnicas23[[Número de Série]:[Mês]],3,0),VLOOKUP(J125,Obs.Técnicas22[[Número de Série]:[Mês]],3,0)),(VLOOKUP(J125,Obs.Técnicas21[[Número de Série]:[Mês]],3,0))),"Hexis")</f>
        <v>ER ANALITICA</v>
      </c>
      <c r="U125" s="1">
        <f>IFERROR(IFERROR(IFERROR(VLOOKUP(J125,Obs.Técnicas23[[Número de Série]:[Mês]],4,0),VLOOKUP(J125,Obs.Técnicas22[[Número de Série]:[Mês]],4,0)),(VLOOKUP(J125,Obs.Técnicas21[[Número de Série]:[Mês]],4,0))),"")</f>
        <v>0</v>
      </c>
      <c r="V125" s="1" t="s">
        <v>1209</v>
      </c>
      <c r="W125" s="1">
        <f t="shared" si="3"/>
        <v>3</v>
      </c>
      <c r="X125" s="1">
        <v>8</v>
      </c>
      <c r="Y125" s="1" t="e">
        <f>VLOOKUP(Controle[[#This Row],[Serial Number]],'Adicionados '!$B:$L,11,FALSE)</f>
        <v>#N/A</v>
      </c>
    </row>
    <row r="126" spans="1:25" hidden="1" x14ac:dyDescent="0.25">
      <c r="A126" s="1" t="s">
        <v>23</v>
      </c>
      <c r="B126" s="1" t="s">
        <v>261</v>
      </c>
      <c r="C126" s="32" t="s">
        <v>1425</v>
      </c>
      <c r="D126" s="1" t="s">
        <v>305</v>
      </c>
      <c r="E126" s="1" t="s">
        <v>261</v>
      </c>
      <c r="F126" s="32" t="s">
        <v>1425</v>
      </c>
      <c r="G126" s="1" t="s">
        <v>267</v>
      </c>
      <c r="H126" s="1" t="s">
        <v>306</v>
      </c>
      <c r="I126" s="1" t="s">
        <v>153</v>
      </c>
      <c r="J126" s="9">
        <v>6252724</v>
      </c>
      <c r="K126" s="1" t="s">
        <v>39</v>
      </c>
      <c r="L126" s="1" t="s">
        <v>154</v>
      </c>
      <c r="M126" s="1" t="s">
        <v>307</v>
      </c>
      <c r="N126" s="1" t="s">
        <v>308</v>
      </c>
      <c r="O126" s="2">
        <v>44019</v>
      </c>
      <c r="P12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6" s="2">
        <f>IFERROR(IFERROR(IFERROR(VLOOKUP(J126,Obs.Técnicas23[[Número de Série]:[Mês]],5,0),VLOOKUP(J126,Obs.Técnicas22[[Número de Série]:[Mês]],5,0)),(VLOOKUP(J126,Obs.Técnicas21[[Número de Série]:[Mês]],5,0))),P126)</f>
        <v>44888</v>
      </c>
      <c r="R126" s="1" t="str">
        <f t="shared" ca="1" si="2"/>
        <v>Calibrado</v>
      </c>
      <c r="S126" s="1">
        <f>IFERROR(IFERROR(IFERROR(VLOOKUP(J126,Obs.Técnicas23[[Número de Série]:[Mês]],2,0),VLOOKUP(J126,Obs.Técnicas22[[Número de Série]:[Mês]],2,0)),(VLOOKUP(J126,Obs.Técnicas21[[Número de Série]:[Mês]],2,0))),"")</f>
        <v>19074</v>
      </c>
      <c r="T126" s="1" t="str">
        <f>IFERROR(IFERROR(IFERROR(VLOOKUP(J126,Obs.Técnicas23[[Número de Série]:[Mês]],3,0),VLOOKUP(J126,Obs.Técnicas22[[Número de Série]:[Mês]],3,0)),(VLOOKUP(J126,Obs.Técnicas21[[Número de Série]:[Mês]],3,0))),"Hexis")</f>
        <v>ER ANALITICA</v>
      </c>
      <c r="U126" s="1">
        <f>IFERROR(IFERROR(IFERROR(VLOOKUP(J126,Obs.Técnicas23[[Número de Série]:[Mês]],4,0),VLOOKUP(J126,Obs.Técnicas22[[Número de Série]:[Mês]],4,0)),(VLOOKUP(J126,Obs.Técnicas21[[Número de Série]:[Mês]],4,0))),"")</f>
        <v>0</v>
      </c>
      <c r="V126" s="1" t="s">
        <v>1209</v>
      </c>
      <c r="W126" s="1">
        <f t="shared" si="3"/>
        <v>11</v>
      </c>
      <c r="X126" s="1">
        <v>8</v>
      </c>
      <c r="Y126" s="1" t="e">
        <f>VLOOKUP(Controle[[#This Row],[Serial Number]],'Adicionados '!$B:$L,11,FALSE)</f>
        <v>#N/A</v>
      </c>
    </row>
    <row r="127" spans="1:25" hidden="1" x14ac:dyDescent="0.25">
      <c r="A127" s="1" t="s">
        <v>23</v>
      </c>
      <c r="B127" s="1" t="s">
        <v>261</v>
      </c>
      <c r="C127" s="32" t="s">
        <v>1425</v>
      </c>
      <c r="D127" s="1" t="s">
        <v>305</v>
      </c>
      <c r="E127" s="1" t="s">
        <v>261</v>
      </c>
      <c r="F127" s="32" t="s">
        <v>1425</v>
      </c>
      <c r="G127" s="1" t="s">
        <v>267</v>
      </c>
      <c r="H127" s="1" t="s">
        <v>306</v>
      </c>
      <c r="I127" s="1" t="s">
        <v>43</v>
      </c>
      <c r="J127" s="9" t="s">
        <v>309</v>
      </c>
      <c r="K127" s="1" t="s">
        <v>36</v>
      </c>
      <c r="L127" s="1" t="s">
        <v>45</v>
      </c>
      <c r="M127" s="1" t="s">
        <v>307</v>
      </c>
      <c r="N127" s="1" t="s">
        <v>308</v>
      </c>
      <c r="O127" s="2">
        <v>44019</v>
      </c>
      <c r="P12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7" s="2">
        <f>IFERROR(IFERROR(IFERROR(VLOOKUP(J127,Obs.Técnicas23[[Número de Série]:[Mês]],5,0),VLOOKUP(J127,Obs.Técnicas22[[Número de Série]:[Mês]],5,0)),(VLOOKUP(J127,Obs.Técnicas21[[Número de Série]:[Mês]],5,0))),P127)</f>
        <v>44797</v>
      </c>
      <c r="R127" s="1" t="str">
        <f t="shared" ca="1" si="2"/>
        <v>Calibrado</v>
      </c>
      <c r="S127" s="1">
        <f>IFERROR(IFERROR(IFERROR(VLOOKUP(J127,Obs.Técnicas23[[Número de Série]:[Mês]],2,0),VLOOKUP(J127,Obs.Técnicas22[[Número de Série]:[Mês]],2,0)),(VLOOKUP(J127,Obs.Técnicas21[[Número de Série]:[Mês]],2,0))),"")</f>
        <v>17134</v>
      </c>
      <c r="T127" s="1" t="str">
        <f>IFERROR(IFERROR(IFERROR(VLOOKUP(J127,Obs.Técnicas23[[Número de Série]:[Mês]],3,0),VLOOKUP(J127,Obs.Técnicas22[[Número de Série]:[Mês]],3,0)),(VLOOKUP(J127,Obs.Técnicas21[[Número de Série]:[Mês]],3,0))),"Hexis")</f>
        <v>ER ANALITICA</v>
      </c>
      <c r="U127" s="1">
        <f>IFERROR(IFERROR(IFERROR(VLOOKUP(J127,Obs.Técnicas23[[Número de Série]:[Mês]],4,0),VLOOKUP(J127,Obs.Técnicas22[[Número de Série]:[Mês]],4,0)),(VLOOKUP(J127,Obs.Técnicas21[[Número de Série]:[Mês]],4,0))),"")</f>
        <v>0</v>
      </c>
      <c r="V127" s="1" t="s">
        <v>1209</v>
      </c>
      <c r="W127" s="1">
        <f t="shared" si="3"/>
        <v>8</v>
      </c>
      <c r="X127" s="1">
        <v>8</v>
      </c>
      <c r="Y127" s="1" t="e">
        <f>VLOOKUP(Controle[[#This Row],[Serial Number]],'Adicionados '!$B:$L,11,FALSE)</f>
        <v>#N/A</v>
      </c>
    </row>
    <row r="128" spans="1:25" hidden="1" x14ac:dyDescent="0.25">
      <c r="A128" s="1" t="s">
        <v>23</v>
      </c>
      <c r="B128" s="1" t="s">
        <v>261</v>
      </c>
      <c r="C128" s="32" t="s">
        <v>1425</v>
      </c>
      <c r="D128" s="1" t="s">
        <v>305</v>
      </c>
      <c r="E128" s="1" t="s">
        <v>261</v>
      </c>
      <c r="F128" s="32" t="s">
        <v>1425</v>
      </c>
      <c r="G128" s="1" t="s">
        <v>267</v>
      </c>
      <c r="H128" s="1" t="s">
        <v>306</v>
      </c>
      <c r="I128" s="1" t="s">
        <v>153</v>
      </c>
      <c r="J128" s="9">
        <v>4220749</v>
      </c>
      <c r="K128" s="1" t="s">
        <v>39</v>
      </c>
      <c r="L128" s="1" t="s">
        <v>40</v>
      </c>
      <c r="M128" s="1" t="s">
        <v>307</v>
      </c>
      <c r="N128" s="1" t="s">
        <v>308</v>
      </c>
      <c r="O128" s="2">
        <v>44019</v>
      </c>
      <c r="P12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8" s="2">
        <f>IFERROR(IFERROR(IFERROR(VLOOKUP(J128,Obs.Técnicas23[[Número de Série]:[Mês]],5,0),VLOOKUP(J128,Obs.Técnicas22[[Número de Série]:[Mês]],5,0)),(VLOOKUP(J128,Obs.Técnicas21[[Número de Série]:[Mês]],5,0))),P128)</f>
        <v>44888</v>
      </c>
      <c r="R128" s="1" t="str">
        <f t="shared" ca="1" si="2"/>
        <v>Calibrado</v>
      </c>
      <c r="S128" s="1">
        <f>IFERROR(IFERROR(IFERROR(VLOOKUP(J128,Obs.Técnicas23[[Número de Série]:[Mês]],2,0),VLOOKUP(J128,Obs.Técnicas22[[Número de Série]:[Mês]],2,0)),(VLOOKUP(J128,Obs.Técnicas21[[Número de Série]:[Mês]],2,0))),"")</f>
        <v>19082</v>
      </c>
      <c r="T128" s="1" t="str">
        <f>IFERROR(IFERROR(IFERROR(VLOOKUP(J128,Obs.Técnicas23[[Número de Série]:[Mês]],3,0),VLOOKUP(J128,Obs.Técnicas22[[Número de Série]:[Mês]],3,0)),(VLOOKUP(J128,Obs.Técnicas21[[Número de Série]:[Mês]],3,0))),"Hexis")</f>
        <v>ER ANALITICA</v>
      </c>
      <c r="U128" s="1">
        <f>IFERROR(IFERROR(IFERROR(VLOOKUP(J128,Obs.Técnicas23[[Número de Série]:[Mês]],4,0),VLOOKUP(J128,Obs.Técnicas22[[Número de Série]:[Mês]],4,0)),(VLOOKUP(J128,Obs.Técnicas21[[Número de Série]:[Mês]],4,0))),"")</f>
        <v>0</v>
      </c>
      <c r="V128" s="1" t="s">
        <v>1209</v>
      </c>
      <c r="W128" s="1">
        <f t="shared" si="3"/>
        <v>11</v>
      </c>
      <c r="X128" s="1">
        <v>8</v>
      </c>
      <c r="Y128" s="1" t="e">
        <f>VLOOKUP(Controle[[#This Row],[Serial Number]],'Adicionados '!$B:$L,11,FALSE)</f>
        <v>#N/A</v>
      </c>
    </row>
    <row r="129" spans="1:25" hidden="1" x14ac:dyDescent="0.25">
      <c r="A129" s="1" t="s">
        <v>23</v>
      </c>
      <c r="B129" s="1" t="s">
        <v>261</v>
      </c>
      <c r="C129" s="32" t="s">
        <v>1425</v>
      </c>
      <c r="D129" s="1" t="s">
        <v>305</v>
      </c>
      <c r="E129" s="1" t="s">
        <v>261</v>
      </c>
      <c r="F129" s="32" t="s">
        <v>1425</v>
      </c>
      <c r="G129" s="1" t="s">
        <v>267</v>
      </c>
      <c r="H129" s="1" t="s">
        <v>306</v>
      </c>
      <c r="I129" s="1" t="s">
        <v>153</v>
      </c>
      <c r="J129" s="9">
        <v>6265833</v>
      </c>
      <c r="K129" s="1" t="s">
        <v>39</v>
      </c>
      <c r="L129" s="1" t="s">
        <v>154</v>
      </c>
      <c r="M129" s="1" t="s">
        <v>307</v>
      </c>
      <c r="N129" s="1" t="s">
        <v>308</v>
      </c>
      <c r="O129" s="2">
        <v>44019</v>
      </c>
      <c r="P12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29" s="2">
        <f>IFERROR(IFERROR(IFERROR(VLOOKUP(J129,Obs.Técnicas23[[Número de Série]:[Mês]],5,0),VLOOKUP(J129,Obs.Técnicas22[[Número de Série]:[Mês]],5,0)),(VLOOKUP(J129,Obs.Técnicas21[[Número de Série]:[Mês]],5,0))),P129)</f>
        <v>44888</v>
      </c>
      <c r="R129" s="1" t="str">
        <f t="shared" ca="1" si="2"/>
        <v>Calibrado</v>
      </c>
      <c r="S129" s="1">
        <f>IFERROR(IFERROR(IFERROR(VLOOKUP(J129,Obs.Técnicas23[[Número de Série]:[Mês]],2,0),VLOOKUP(J129,Obs.Técnicas22[[Número de Série]:[Mês]],2,0)),(VLOOKUP(J129,Obs.Técnicas21[[Número de Série]:[Mês]],2,0))),"")</f>
        <v>19078</v>
      </c>
      <c r="T129" s="1" t="str">
        <f>IFERROR(IFERROR(IFERROR(VLOOKUP(J129,Obs.Técnicas23[[Número de Série]:[Mês]],3,0),VLOOKUP(J129,Obs.Técnicas22[[Número de Série]:[Mês]],3,0)),(VLOOKUP(J129,Obs.Técnicas21[[Número de Série]:[Mês]],3,0))),"Hexis")</f>
        <v>ER ANALITICA</v>
      </c>
      <c r="U129" s="1">
        <f>IFERROR(IFERROR(IFERROR(VLOOKUP(J129,Obs.Técnicas23[[Número de Série]:[Mês]],4,0),VLOOKUP(J129,Obs.Técnicas22[[Número de Série]:[Mês]],4,0)),(VLOOKUP(J129,Obs.Técnicas21[[Número de Série]:[Mês]],4,0))),"")</f>
        <v>0</v>
      </c>
      <c r="V129" s="1" t="s">
        <v>1209</v>
      </c>
      <c r="W129" s="1">
        <f t="shared" si="3"/>
        <v>11</v>
      </c>
      <c r="X129" s="1">
        <v>8</v>
      </c>
      <c r="Y129" s="1" t="e">
        <f>VLOOKUP(Controle[[#This Row],[Serial Number]],'Adicionados '!$B:$L,11,FALSE)</f>
        <v>#N/A</v>
      </c>
    </row>
    <row r="130" spans="1:25" hidden="1" x14ac:dyDescent="0.25">
      <c r="A130" s="1" t="s">
        <v>23</v>
      </c>
      <c r="B130" s="1" t="s">
        <v>261</v>
      </c>
      <c r="C130" s="32" t="s">
        <v>1425</v>
      </c>
      <c r="D130" s="1" t="s">
        <v>305</v>
      </c>
      <c r="E130" s="1" t="s">
        <v>261</v>
      </c>
      <c r="F130" s="32" t="s">
        <v>1425</v>
      </c>
      <c r="G130" s="1" t="s">
        <v>267</v>
      </c>
      <c r="H130" s="1" t="s">
        <v>306</v>
      </c>
      <c r="I130" s="1" t="s">
        <v>41</v>
      </c>
      <c r="J130" s="9">
        <v>3008531</v>
      </c>
      <c r="K130" s="1" t="s">
        <v>1188</v>
      </c>
      <c r="L130" s="1" t="s">
        <v>311</v>
      </c>
      <c r="M130" s="1" t="s">
        <v>307</v>
      </c>
      <c r="N130" s="1" t="s">
        <v>308</v>
      </c>
      <c r="O130" s="2">
        <v>44019</v>
      </c>
      <c r="P13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30" s="2">
        <f>IFERROR(IFERROR(IFERROR(VLOOKUP(J130,Obs.Técnicas23[[Número de Série]:[Mês]],5,0),VLOOKUP(J130,Obs.Técnicas22[[Número de Série]:[Mês]],5,0)),(VLOOKUP(J130,Obs.Técnicas21[[Número de Série]:[Mês]],5,0))),P130)</f>
        <v>44888</v>
      </c>
      <c r="R130" s="1" t="str">
        <f t="shared" ref="R130:R194" ca="1" si="4">IF(Q130&lt;&gt;"",IF(Q130+365&gt;TODAY(),"Calibrado","Vencido"),"")</f>
        <v>Calibrado</v>
      </c>
      <c r="S130" s="1">
        <f>IFERROR(IFERROR(IFERROR(VLOOKUP(J130,Obs.Técnicas23[[Número de Série]:[Mês]],2,0),VLOOKUP(J130,Obs.Técnicas22[[Número de Série]:[Mês]],2,0)),(VLOOKUP(J130,Obs.Técnicas21[[Número de Série]:[Mês]],2,0))),"")</f>
        <v>19080</v>
      </c>
      <c r="T130" s="1" t="str">
        <f>IFERROR(IFERROR(IFERROR(VLOOKUP(J130,Obs.Técnicas23[[Número de Série]:[Mês]],3,0),VLOOKUP(J130,Obs.Técnicas22[[Número de Série]:[Mês]],3,0)),(VLOOKUP(J130,Obs.Técnicas21[[Número de Série]:[Mês]],3,0))),"Hexis")</f>
        <v>ER ANALITICA</v>
      </c>
      <c r="U130" s="1" t="str">
        <f>IFERROR(IFERROR(IFERROR(VLOOKUP(J130,Obs.Técnicas23[[Número de Série]:[Mês]],4,0),VLOOKUP(J130,Obs.Técnicas22[[Número de Série]:[Mês]],4,0)),(VLOOKUP(J130,Obs.Técnicas21[[Número de Série]:[Mês]],4,0))),"")</f>
        <v>Eletrodo de pH em fim de vida útil, necessário realizar a substituição imediatamente.</v>
      </c>
      <c r="V130" s="1" t="s">
        <v>1209</v>
      </c>
      <c r="W130" s="1">
        <f t="shared" ref="W130:W194" si="5">IF(Q130&lt;&gt;"",MONTH(Q130),"")</f>
        <v>11</v>
      </c>
      <c r="X130" s="1">
        <v>8</v>
      </c>
      <c r="Y130" s="1" t="e">
        <f>VLOOKUP(Controle[[#This Row],[Serial Number]],'Adicionados '!$B:$L,11,FALSE)</f>
        <v>#N/A</v>
      </c>
    </row>
    <row r="131" spans="1:25" hidden="1" x14ac:dyDescent="0.25">
      <c r="A131" s="1" t="s">
        <v>23</v>
      </c>
      <c r="B131" s="1" t="s">
        <v>261</v>
      </c>
      <c r="C131" s="32" t="s">
        <v>1425</v>
      </c>
      <c r="D131" s="1" t="s">
        <v>305</v>
      </c>
      <c r="E131" s="1" t="s">
        <v>261</v>
      </c>
      <c r="F131" s="32" t="s">
        <v>1425</v>
      </c>
      <c r="G131" s="1" t="s">
        <v>267</v>
      </c>
      <c r="H131" s="1" t="s">
        <v>306</v>
      </c>
      <c r="I131" s="1" t="s">
        <v>153</v>
      </c>
      <c r="J131" s="9">
        <v>6247093</v>
      </c>
      <c r="K131" s="1" t="s">
        <v>39</v>
      </c>
      <c r="L131" s="1" t="s">
        <v>154</v>
      </c>
      <c r="M131" s="1" t="s">
        <v>307</v>
      </c>
      <c r="N131" s="1" t="s">
        <v>308</v>
      </c>
      <c r="P13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44523</v>
      </c>
      <c r="Q131" s="2">
        <f>IFERROR(IFERROR(IFERROR(VLOOKUP(J131,Obs.Técnicas23[[Número de Série]:[Mês]],5,0),VLOOKUP(J131,Obs.Técnicas22[[Número de Série]:[Mês]],5,0)),(VLOOKUP(J131,Obs.Técnicas21[[Número de Série]:[Mês]],5,0))),P131)</f>
        <v>44888</v>
      </c>
      <c r="R131" s="1" t="str">
        <f t="shared" ca="1" si="4"/>
        <v>Calibrado</v>
      </c>
      <c r="S131" s="1">
        <f>IFERROR(IFERROR(IFERROR(VLOOKUP(J131,Obs.Técnicas23[[Número de Série]:[Mês]],2,0),VLOOKUP(J131,Obs.Técnicas22[[Número de Série]:[Mês]],2,0)),(VLOOKUP(J131,Obs.Técnicas21[[Número de Série]:[Mês]],2,0))),"")</f>
        <v>19079</v>
      </c>
      <c r="T131" s="1" t="str">
        <f>IFERROR(IFERROR(IFERROR(VLOOKUP(J131,Obs.Técnicas23[[Número de Série]:[Mês]],3,0),VLOOKUP(J131,Obs.Técnicas22[[Número de Série]:[Mês]],3,0)),(VLOOKUP(J131,Obs.Técnicas21[[Número de Série]:[Mês]],3,0))),"Hexis")</f>
        <v>ER ANALITICA</v>
      </c>
      <c r="U131" s="1" t="str">
        <f>IFERROR(IFERROR(IFERROR(VLOOKUP(J131,Obs.Técnicas23[[Número de Série]:[Mês]],4,0),VLOOKUP(J131,Obs.Técnicas22[[Número de Série]:[Mês]],4,0)),(VLOOKUP(J131,Obs.Técnicas21[[Número de Série]:[Mês]],4,0))),"")</f>
        <v>Equipamento apresenta tecla "Seta para Baixo" inoperante, impossibilitando ajuste da curva de calibração. Eletrodo de pH com vida ùtil avançada.</v>
      </c>
      <c r="V131" s="1" t="s">
        <v>1209</v>
      </c>
      <c r="W131" s="1">
        <f t="shared" si="5"/>
        <v>11</v>
      </c>
      <c r="X131" s="1">
        <v>9</v>
      </c>
      <c r="Y131" s="1" t="e">
        <f>VLOOKUP(Controle[[#This Row],[Serial Number]],'Adicionados '!$B:$L,11,FALSE)</f>
        <v>#N/A</v>
      </c>
    </row>
    <row r="132" spans="1:25" hidden="1" x14ac:dyDescent="0.25">
      <c r="A132" s="1" t="s">
        <v>23</v>
      </c>
      <c r="B132" s="1" t="s">
        <v>261</v>
      </c>
      <c r="C132" s="32" t="s">
        <v>1425</v>
      </c>
      <c r="D132" s="1" t="s">
        <v>1265</v>
      </c>
      <c r="E132" s="1" t="s">
        <v>261</v>
      </c>
      <c r="F132" s="32" t="s">
        <v>1425</v>
      </c>
      <c r="G132" s="1" t="s">
        <v>267</v>
      </c>
      <c r="H132" s="1" t="s">
        <v>306</v>
      </c>
      <c r="I132" s="1" t="s">
        <v>250</v>
      </c>
      <c r="J132" s="9" t="s">
        <v>313</v>
      </c>
      <c r="K132" s="1" t="s">
        <v>36</v>
      </c>
      <c r="L132" s="1" t="s">
        <v>37</v>
      </c>
      <c r="M132" s="1" t="s">
        <v>307</v>
      </c>
      <c r="N132" s="1" t="s">
        <v>308</v>
      </c>
      <c r="P13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32" s="2">
        <f>IFERROR(IFERROR(IFERROR(VLOOKUP(J132,Obs.Técnicas23[[Número de Série]:[Mês]],5,0),VLOOKUP(J132,Obs.Técnicas22[[Número de Série]:[Mês]],5,0)),(VLOOKUP(J132,Obs.Técnicas21[[Número de Série]:[Mês]],5,0))),P132)</f>
        <v>44888</v>
      </c>
      <c r="R132" s="1" t="str">
        <f t="shared" ca="1" si="4"/>
        <v>Calibrado</v>
      </c>
      <c r="S132" s="1">
        <f>IFERROR(IFERROR(IFERROR(VLOOKUP(J132,Obs.Técnicas23[[Número de Série]:[Mês]],2,0),VLOOKUP(J132,Obs.Técnicas22[[Número de Série]:[Mês]],2,0)),(VLOOKUP(J132,Obs.Técnicas21[[Número de Série]:[Mês]],2,0))),"")</f>
        <v>19083</v>
      </c>
      <c r="T132" s="1" t="str">
        <f>IFERROR(IFERROR(IFERROR(VLOOKUP(J132,Obs.Técnicas23[[Número de Série]:[Mês]],3,0),VLOOKUP(J132,Obs.Técnicas22[[Número de Série]:[Mês]],3,0)),(VLOOKUP(J132,Obs.Técnicas21[[Número de Série]:[Mês]],3,0))),"Hexis")</f>
        <v>ER ANALITICA</v>
      </c>
      <c r="U132" s="1" t="str">
        <f>IFERROR(IFERROR(IFERROR(VLOOKUP(J132,Obs.Técnicas23[[Número de Série]:[Mês]],4,0),VLOOKUP(J132,Obs.Técnicas22[[Número de Série]:[Mês]],4,0)),(VLOOKUP(J132,Obs.Técnicas21[[Número de Série]:[Mês]],4,0))),"")</f>
        <v>Equipamento encontra-se com compartimento de pilhas com pequenas oxidações e filtros de interferência manchados, necessário a substituição dos filtros o mais breve possível. Liberado com restrição.</v>
      </c>
      <c r="V132" s="1" t="s">
        <v>1209</v>
      </c>
      <c r="W132" s="1">
        <f t="shared" si="5"/>
        <v>11</v>
      </c>
      <c r="X132" s="1">
        <v>9</v>
      </c>
      <c r="Y132" s="1" t="str">
        <f>VLOOKUP(Controle[[#This Row],[Serial Number]],'Adicionados '!$B:$L,11,FALSE)</f>
        <v>ADICIONADO</v>
      </c>
    </row>
    <row r="133" spans="1:25" hidden="1" x14ac:dyDescent="0.25">
      <c r="A133" s="1" t="s">
        <v>23</v>
      </c>
      <c r="B133" s="1" t="s">
        <v>261</v>
      </c>
      <c r="C133" s="32" t="s">
        <v>1425</v>
      </c>
      <c r="D133" s="1" t="s">
        <v>1265</v>
      </c>
      <c r="E133" s="1" t="s">
        <v>261</v>
      </c>
      <c r="F133" s="32" t="s">
        <v>1425</v>
      </c>
      <c r="G133" s="1" t="s">
        <v>267</v>
      </c>
      <c r="H133" s="1" t="s">
        <v>306</v>
      </c>
      <c r="I133" s="1" t="s">
        <v>43</v>
      </c>
      <c r="J133" s="9" t="s">
        <v>1433</v>
      </c>
      <c r="K133" s="1" t="s">
        <v>36</v>
      </c>
      <c r="L133" s="1" t="s">
        <v>132</v>
      </c>
      <c r="M133" s="1" t="s">
        <v>307</v>
      </c>
      <c r="N133" s="1" t="s">
        <v>308</v>
      </c>
      <c r="P13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33" s="2">
        <f>IFERROR(IFERROR(IFERROR(VLOOKUP(J133,Obs.Técnicas23[[Número de Série]:[Mês]],5,0),VLOOKUP(J133,Obs.Técnicas22[[Número de Série]:[Mês]],5,0)),(VLOOKUP(J133,Obs.Técnicas21[[Número de Série]:[Mês]],5,0))),P133)</f>
        <v>44888</v>
      </c>
      <c r="R133" s="1" t="str">
        <f t="shared" ca="1" si="4"/>
        <v>Calibrado</v>
      </c>
      <c r="S133" s="1">
        <f>IFERROR(IFERROR(IFERROR(VLOOKUP(J133,Obs.Técnicas23[[Número de Série]:[Mês]],2,0),VLOOKUP(J133,Obs.Técnicas22[[Número de Série]:[Mês]],2,0)),(VLOOKUP(J133,Obs.Técnicas21[[Número de Série]:[Mês]],2,0))),"")</f>
        <v>19076</v>
      </c>
      <c r="T133" s="1" t="str">
        <f>IFERROR(IFERROR(IFERROR(VLOOKUP(J133,Obs.Técnicas23[[Número de Série]:[Mês]],3,0),VLOOKUP(J133,Obs.Técnicas22[[Número de Série]:[Mês]],3,0)),(VLOOKUP(J133,Obs.Técnicas21[[Número de Série]:[Mês]],3,0))),"Hexis")</f>
        <v>ER ANALITICA</v>
      </c>
      <c r="U133" s="1">
        <f>IFERROR(IFERROR(IFERROR(VLOOKUP(J133,Obs.Técnicas23[[Número de Série]:[Mês]],4,0),VLOOKUP(J133,Obs.Técnicas22[[Número de Série]:[Mês]],4,0)),(VLOOKUP(J133,Obs.Técnicas21[[Número de Série]:[Mês]],4,0))),"")</f>
        <v>0</v>
      </c>
      <c r="V133" s="1" t="s">
        <v>1209</v>
      </c>
      <c r="W133" s="1">
        <f t="shared" si="5"/>
        <v>11</v>
      </c>
      <c r="Y133" s="1" t="str">
        <f>VLOOKUP(Controle[[#This Row],[Serial Number]],'Adicionados '!$B:$L,11,FALSE)</f>
        <v>ADICIONADO</v>
      </c>
    </row>
    <row r="134" spans="1:25" hidden="1" x14ac:dyDescent="0.25">
      <c r="A134" s="1" t="s">
        <v>23</v>
      </c>
      <c r="B134" s="1" t="s">
        <v>261</v>
      </c>
      <c r="C134" s="32" t="s">
        <v>1425</v>
      </c>
      <c r="D134" s="1" t="s">
        <v>1265</v>
      </c>
      <c r="E134" s="1" t="s">
        <v>261</v>
      </c>
      <c r="F134" s="32" t="s">
        <v>1425</v>
      </c>
      <c r="G134" s="1" t="s">
        <v>267</v>
      </c>
      <c r="H134" s="1" t="s">
        <v>306</v>
      </c>
      <c r="I134" s="1" t="s">
        <v>153</v>
      </c>
      <c r="J134" s="9">
        <v>6256142</v>
      </c>
      <c r="K134" s="1" t="s">
        <v>39</v>
      </c>
      <c r="L134" s="1" t="s">
        <v>154</v>
      </c>
      <c r="M134" s="1" t="s">
        <v>307</v>
      </c>
      <c r="N134" s="1" t="s">
        <v>308</v>
      </c>
      <c r="P13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34" s="2">
        <f>IFERROR(IFERROR(IFERROR(VLOOKUP(J134,Obs.Técnicas23[[Número de Série]:[Mês]],5,0),VLOOKUP(J134,Obs.Técnicas22[[Número de Série]:[Mês]],5,0)),(VLOOKUP(J134,Obs.Técnicas21[[Número de Série]:[Mês]],5,0))),P134)</f>
        <v>44888</v>
      </c>
      <c r="R134" s="1" t="str">
        <f t="shared" ca="1" si="4"/>
        <v>Calibrado</v>
      </c>
      <c r="S134" s="1">
        <f>IFERROR(IFERROR(IFERROR(VLOOKUP(J134,Obs.Técnicas23[[Número de Série]:[Mês]],2,0),VLOOKUP(J134,Obs.Técnicas22[[Número de Série]:[Mês]],2,0)),(VLOOKUP(J134,Obs.Técnicas21[[Número de Série]:[Mês]],2,0))),"")</f>
        <v>19077</v>
      </c>
      <c r="T134" s="1" t="str">
        <f>IFERROR(IFERROR(IFERROR(VLOOKUP(J134,Obs.Técnicas23[[Número de Série]:[Mês]],3,0),VLOOKUP(J134,Obs.Técnicas22[[Número de Série]:[Mês]],3,0)),(VLOOKUP(J134,Obs.Técnicas21[[Número de Série]:[Mês]],3,0))),"Hexis")</f>
        <v>ER ANALITICA</v>
      </c>
      <c r="U134" s="1">
        <f>IFERROR(IFERROR(IFERROR(VLOOKUP(J134,Obs.Técnicas23[[Número de Série]:[Mês]],4,0),VLOOKUP(J134,Obs.Técnicas22[[Número de Série]:[Mês]],4,0)),(VLOOKUP(J134,Obs.Técnicas21[[Número de Série]:[Mês]],4,0))),"")</f>
        <v>0</v>
      </c>
      <c r="V134" s="1" t="s">
        <v>1209</v>
      </c>
      <c r="W134" s="1">
        <f t="shared" si="5"/>
        <v>11</v>
      </c>
      <c r="Y134" s="1" t="str">
        <f>VLOOKUP(Controle[[#This Row],[Serial Number]],'Adicionados '!$B:$L,11,FALSE)</f>
        <v>ADICIONADO</v>
      </c>
    </row>
    <row r="135" spans="1:25" hidden="1" x14ac:dyDescent="0.25">
      <c r="A135" s="1" t="s">
        <v>23</v>
      </c>
      <c r="B135" s="1" t="s">
        <v>314</v>
      </c>
      <c r="C135" s="1" t="s">
        <v>315</v>
      </c>
      <c r="D135" s="1" t="s">
        <v>316</v>
      </c>
      <c r="E135" s="1" t="s">
        <v>261</v>
      </c>
      <c r="F135" s="32" t="s">
        <v>1425</v>
      </c>
      <c r="G135" s="1" t="s">
        <v>1415</v>
      </c>
      <c r="H135" s="1" t="s">
        <v>306</v>
      </c>
      <c r="I135" s="1" t="s">
        <v>250</v>
      </c>
      <c r="J135" s="9">
        <v>182190001001</v>
      </c>
      <c r="K135" s="1" t="s">
        <v>36</v>
      </c>
      <c r="L135" s="1" t="s">
        <v>128</v>
      </c>
      <c r="M135" s="1" t="s">
        <v>319</v>
      </c>
      <c r="N135" s="1" t="s">
        <v>320</v>
      </c>
      <c r="O135" s="2">
        <v>44022</v>
      </c>
      <c r="P13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35" s="2">
        <f>IFERROR(IFERROR(IFERROR(VLOOKUP(J135,Obs.Técnicas23[[Número de Série]:[Mês]],5,0),VLOOKUP(J135,Obs.Técnicas22[[Número de Série]:[Mês]],5,0)),(VLOOKUP(J135,Obs.Técnicas21[[Número de Série]:[Mês]],5,0))),P135)</f>
        <v>44762</v>
      </c>
      <c r="R135" s="1" t="str">
        <f t="shared" ca="1" si="4"/>
        <v>Calibrado</v>
      </c>
      <c r="S135" s="1">
        <f>IFERROR(IFERROR(IFERROR(VLOOKUP(J135,Obs.Técnicas23[[Número de Série]:[Mês]],2,0),VLOOKUP(J135,Obs.Técnicas22[[Número de Série]:[Mês]],2,0)),(VLOOKUP(J135,Obs.Técnicas21[[Número de Série]:[Mês]],2,0))),"")</f>
        <v>17444</v>
      </c>
      <c r="T135" s="1" t="str">
        <f>IFERROR(IFERROR(IFERROR(VLOOKUP(J135,Obs.Técnicas23[[Número de Série]:[Mês]],3,0),VLOOKUP(J135,Obs.Técnicas22[[Número de Série]:[Mês]],3,0)),(VLOOKUP(J135,Obs.Técnicas21[[Número de Série]:[Mês]],3,0))),"Hexis")</f>
        <v>ER ANALITICA</v>
      </c>
      <c r="U135" s="1">
        <f>IFERROR(IFERROR(IFERROR(VLOOKUP(J135,Obs.Técnicas23[[Número de Série]:[Mês]],4,0),VLOOKUP(J135,Obs.Técnicas22[[Número de Série]:[Mês]],4,0)),(VLOOKUP(J135,Obs.Técnicas21[[Número de Série]:[Mês]],4,0))),"")</f>
        <v>0</v>
      </c>
      <c r="V135" s="1" t="s">
        <v>1209</v>
      </c>
      <c r="W135" s="1">
        <f t="shared" si="5"/>
        <v>7</v>
      </c>
      <c r="X135" s="1">
        <v>9</v>
      </c>
      <c r="Y135" s="1" t="e">
        <f>VLOOKUP(Controle[[#This Row],[Serial Number]],'Adicionados '!$B:$L,11,FALSE)</f>
        <v>#N/A</v>
      </c>
    </row>
    <row r="136" spans="1:25" hidden="1" x14ac:dyDescent="0.25">
      <c r="A136" s="1" t="s">
        <v>23</v>
      </c>
      <c r="B136" s="1" t="s">
        <v>314</v>
      </c>
      <c r="C136" s="1" t="s">
        <v>315</v>
      </c>
      <c r="D136" s="1" t="s">
        <v>316</v>
      </c>
      <c r="E136" s="1" t="s">
        <v>261</v>
      </c>
      <c r="F136" s="32" t="s">
        <v>1425</v>
      </c>
      <c r="G136" s="1" t="s">
        <v>1415</v>
      </c>
      <c r="H136" s="1" t="s">
        <v>306</v>
      </c>
      <c r="I136" s="1" t="s">
        <v>38</v>
      </c>
      <c r="J136" s="9">
        <v>17121575001016</v>
      </c>
      <c r="K136" s="1" t="s">
        <v>189</v>
      </c>
      <c r="L136" s="1" t="s">
        <v>190</v>
      </c>
      <c r="M136" s="1" t="s">
        <v>319</v>
      </c>
      <c r="N136" s="1" t="s">
        <v>320</v>
      </c>
      <c r="O136" s="2">
        <v>44022</v>
      </c>
      <c r="P13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44371</v>
      </c>
      <c r="Q136" s="2">
        <f>IFERROR(IFERROR(IFERROR(VLOOKUP(J136,Obs.Técnicas23[[Número de Série]:[Mês]],5,0),VLOOKUP(J136,Obs.Técnicas22[[Número de Série]:[Mês]],5,0)),(VLOOKUP(J136,Obs.Técnicas21[[Número de Série]:[Mês]],5,0))),P136)</f>
        <v>44762</v>
      </c>
      <c r="R136" s="1" t="str">
        <f t="shared" ca="1" si="4"/>
        <v>Calibrado</v>
      </c>
      <c r="S136" s="1">
        <f>IFERROR(IFERROR(IFERROR(VLOOKUP(J136,Obs.Técnicas23[[Número de Série]:[Mês]],2,0),VLOOKUP(J136,Obs.Técnicas22[[Número de Série]:[Mês]],2,0)),(VLOOKUP(J136,Obs.Técnicas21[[Número de Série]:[Mês]],2,0))),"")</f>
        <v>17446</v>
      </c>
      <c r="T136" s="1" t="str">
        <f>IFERROR(IFERROR(IFERROR(VLOOKUP(J136,Obs.Técnicas23[[Número de Série]:[Mês]],3,0),VLOOKUP(J136,Obs.Técnicas22[[Número de Série]:[Mês]],3,0)),(VLOOKUP(J136,Obs.Técnicas21[[Número de Série]:[Mês]],3,0))),"Hexis")</f>
        <v>ER ANALITICA</v>
      </c>
      <c r="U136" s="1">
        <f>IFERROR(IFERROR(IFERROR(VLOOKUP(J136,Obs.Técnicas23[[Número de Série]:[Mês]],4,0),VLOOKUP(J136,Obs.Técnicas22[[Número de Série]:[Mês]],4,0)),(VLOOKUP(J136,Obs.Técnicas21[[Número de Série]:[Mês]],4,0))),"")</f>
        <v>0</v>
      </c>
      <c r="V136" s="1" t="s">
        <v>1209</v>
      </c>
      <c r="W136" s="1">
        <f t="shared" si="5"/>
        <v>7</v>
      </c>
      <c r="X136" s="1">
        <v>9</v>
      </c>
      <c r="Y136" s="1" t="e">
        <f>VLOOKUP(Controle[[#This Row],[Serial Number]],'Adicionados '!$B:$L,11,FALSE)</f>
        <v>#N/A</v>
      </c>
    </row>
    <row r="137" spans="1:25" hidden="1" x14ac:dyDescent="0.25">
      <c r="A137" s="1" t="s">
        <v>23</v>
      </c>
      <c r="B137" s="1" t="s">
        <v>314</v>
      </c>
      <c r="C137" s="1" t="s">
        <v>315</v>
      </c>
      <c r="D137" s="1" t="s">
        <v>316</v>
      </c>
      <c r="E137" s="1" t="s">
        <v>261</v>
      </c>
      <c r="F137" s="32" t="s">
        <v>1425</v>
      </c>
      <c r="G137" s="1" t="s">
        <v>1415</v>
      </c>
      <c r="H137" s="1" t="s">
        <v>306</v>
      </c>
      <c r="I137" s="1" t="s">
        <v>153</v>
      </c>
      <c r="J137" s="9">
        <v>920319</v>
      </c>
      <c r="K137" s="1" t="s">
        <v>189</v>
      </c>
      <c r="L137" s="1" t="s">
        <v>194</v>
      </c>
      <c r="M137" s="1" t="s">
        <v>319</v>
      </c>
      <c r="N137" s="1" t="s">
        <v>320</v>
      </c>
      <c r="O137" s="2">
        <v>44022</v>
      </c>
      <c r="P13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44022</v>
      </c>
      <c r="Q137" s="2">
        <f>IFERROR(IFERROR(IFERROR(VLOOKUP(J137,Obs.Técnicas23[[Número de Série]:[Mês]],5,0),VLOOKUP(J137,Obs.Técnicas22[[Número de Série]:[Mês]],5,0)),(VLOOKUP(J137,Obs.Técnicas21[[Número de Série]:[Mês]],5,0))),P137)</f>
        <v>44762</v>
      </c>
      <c r="R137" s="1" t="str">
        <f t="shared" ca="1" si="4"/>
        <v>Calibrado</v>
      </c>
      <c r="S137" s="1">
        <f>IFERROR(IFERROR(IFERROR(VLOOKUP(J137,Obs.Técnicas23[[Número de Série]:[Mês]],2,0),VLOOKUP(J137,Obs.Técnicas22[[Número de Série]:[Mês]],2,0)),(VLOOKUP(J137,Obs.Técnicas21[[Número de Série]:[Mês]],2,0))),"")</f>
        <v>17445</v>
      </c>
      <c r="T137" s="1" t="str">
        <f>IFERROR(IFERROR(IFERROR(VLOOKUP(J137,Obs.Técnicas23[[Número de Série]:[Mês]],3,0),VLOOKUP(J137,Obs.Técnicas22[[Número de Série]:[Mês]],3,0)),(VLOOKUP(J137,Obs.Técnicas21[[Número de Série]:[Mês]],3,0))),"Hexis")</f>
        <v>ER ANALITICA</v>
      </c>
      <c r="U137" s="1">
        <f>IFERROR(IFERROR(IFERROR(VLOOKUP(J137,Obs.Técnicas23[[Número de Série]:[Mês]],4,0),VLOOKUP(J137,Obs.Técnicas22[[Número de Série]:[Mês]],4,0)),(VLOOKUP(J137,Obs.Técnicas21[[Número de Série]:[Mês]],4,0))),"")</f>
        <v>0</v>
      </c>
      <c r="V137" s="1" t="s">
        <v>1209</v>
      </c>
      <c r="W137" s="1">
        <f t="shared" si="5"/>
        <v>7</v>
      </c>
      <c r="X137" s="1">
        <v>7</v>
      </c>
      <c r="Y137" s="1" t="e">
        <f>VLOOKUP(Controle[[#This Row],[Serial Number]],'Adicionados '!$B:$L,11,FALSE)</f>
        <v>#N/A</v>
      </c>
    </row>
    <row r="138" spans="1:25" hidden="1" x14ac:dyDescent="0.25">
      <c r="A138" s="1" t="s">
        <v>23</v>
      </c>
      <c r="B138" s="1" t="s">
        <v>1266</v>
      </c>
      <c r="C138" s="1" t="s">
        <v>1267</v>
      </c>
      <c r="D138" s="1" t="s">
        <v>1276</v>
      </c>
      <c r="E138" s="1" t="s">
        <v>317</v>
      </c>
      <c r="F138" s="1" t="s">
        <v>318</v>
      </c>
      <c r="H138" s="1" t="s">
        <v>306</v>
      </c>
      <c r="I138" s="1" t="s">
        <v>153</v>
      </c>
      <c r="J138" s="9">
        <v>6264737</v>
      </c>
      <c r="K138" s="1" t="s">
        <v>39</v>
      </c>
      <c r="L138" s="1" t="s">
        <v>154</v>
      </c>
      <c r="M138" s="1" t="s">
        <v>319</v>
      </c>
      <c r="N138" s="1" t="s">
        <v>34</v>
      </c>
      <c r="P13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38" s="2">
        <f>IFERROR(IFERROR(IFERROR(VLOOKUP(J138,Obs.Técnicas23[[Número de Série]:[Mês]],5,0),VLOOKUP(J138,Obs.Técnicas22[[Número de Série]:[Mês]],5,0)),(VLOOKUP(J138,Obs.Técnicas21[[Número de Série]:[Mês]],5,0))),P138)</f>
        <v>44762</v>
      </c>
      <c r="R138" s="1" t="str">
        <f t="shared" ca="1" si="4"/>
        <v>Calibrado</v>
      </c>
      <c r="S138" s="1">
        <f>IFERROR(IFERROR(IFERROR(VLOOKUP(J138,Obs.Técnicas23[[Número de Série]:[Mês]],2,0),VLOOKUP(J138,Obs.Técnicas22[[Número de Série]:[Mês]],2,0)),(VLOOKUP(J138,Obs.Técnicas21[[Número de Série]:[Mês]],2,0))),"")</f>
        <v>17447</v>
      </c>
      <c r="T138" s="1" t="str">
        <f>IFERROR(IFERROR(IFERROR(VLOOKUP(J138,Obs.Técnicas23[[Número de Série]:[Mês]],3,0),VLOOKUP(J138,Obs.Técnicas22[[Número de Série]:[Mês]],3,0)),(VLOOKUP(J138,Obs.Técnicas21[[Número de Série]:[Mês]],3,0))),"Hexis")</f>
        <v>ER ANALITICA</v>
      </c>
      <c r="U138" s="1" t="str">
        <f>IFERROR(IFERROR(IFERROR(VLOOKUP(J138,Obs.Técnicas23[[Número de Série]:[Mês]],4,0),VLOOKUP(J138,Obs.Técnicas22[[Número de Série]:[Mês]],4,0)),(VLOOKUP(J138,Obs.Técnicas21[[Número de Série]:[Mês]],4,0))),"")</f>
        <v>Eletrôdo do instrumento encontra-se avariado, impossibilitando o ajuste na escala de pH, liberado somente para uso na escala de condutívidade</v>
      </c>
      <c r="V138" s="1" t="s">
        <v>1209</v>
      </c>
      <c r="W138" s="1">
        <f t="shared" si="5"/>
        <v>7</v>
      </c>
      <c r="X138" s="1">
        <v>7</v>
      </c>
      <c r="Y138" s="1" t="str">
        <f>VLOOKUP(Controle[[#This Row],[Serial Number]],'Adicionados '!$B:$L,11,FALSE)</f>
        <v>ADICIONADO</v>
      </c>
    </row>
    <row r="139" spans="1:25" hidden="1" x14ac:dyDescent="0.25">
      <c r="A139" s="1" t="s">
        <v>23</v>
      </c>
      <c r="B139" s="1" t="s">
        <v>317</v>
      </c>
      <c r="C139" s="1" t="s">
        <v>1268</v>
      </c>
      <c r="D139" s="1" t="s">
        <v>1277</v>
      </c>
      <c r="E139" s="1" t="s">
        <v>317</v>
      </c>
      <c r="F139" s="1" t="s">
        <v>318</v>
      </c>
      <c r="H139" s="1" t="s">
        <v>306</v>
      </c>
      <c r="I139" s="1" t="s">
        <v>43</v>
      </c>
      <c r="J139" s="9" t="s">
        <v>1264</v>
      </c>
      <c r="K139" s="1" t="s">
        <v>36</v>
      </c>
      <c r="L139" s="1" t="s">
        <v>45</v>
      </c>
      <c r="M139" s="1" t="s">
        <v>319</v>
      </c>
      <c r="N139" s="1" t="s">
        <v>34</v>
      </c>
      <c r="P13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39" s="2">
        <f>IFERROR(IFERROR(IFERROR(VLOOKUP(J139,Obs.Técnicas23[[Número de Série]:[Mês]],5,0),VLOOKUP(J139,Obs.Técnicas22[[Número de Série]:[Mês]],5,0)),(VLOOKUP(J139,Obs.Técnicas21[[Número de Série]:[Mês]],5,0))),P139)</f>
        <v>44762</v>
      </c>
      <c r="R139" s="1" t="str">
        <f t="shared" ca="1" si="4"/>
        <v>Calibrado</v>
      </c>
      <c r="S139" s="1">
        <f>IFERROR(IFERROR(IFERROR(VLOOKUP(J139,Obs.Técnicas23[[Número de Série]:[Mês]],2,0),VLOOKUP(J139,Obs.Técnicas22[[Número de Série]:[Mês]],2,0)),(VLOOKUP(J139,Obs.Técnicas21[[Número de Série]:[Mês]],2,0))),"")</f>
        <v>17449</v>
      </c>
      <c r="T139" s="1" t="str">
        <f>IFERROR(IFERROR(IFERROR(VLOOKUP(J139,Obs.Técnicas23[[Número de Série]:[Mês]],3,0),VLOOKUP(J139,Obs.Técnicas22[[Número de Série]:[Mês]],3,0)),(VLOOKUP(J139,Obs.Técnicas21[[Número de Série]:[Mês]],3,0))),"Hexis")</f>
        <v>ER ANALITICA</v>
      </c>
      <c r="U139" s="1">
        <f>IFERROR(IFERROR(IFERROR(VLOOKUP(J139,Obs.Técnicas23[[Número de Série]:[Mês]],4,0),VLOOKUP(J139,Obs.Técnicas22[[Número de Série]:[Mês]],4,0)),(VLOOKUP(J139,Obs.Técnicas21[[Número de Série]:[Mês]],4,0))),"")</f>
        <v>0</v>
      </c>
      <c r="V139" s="1" t="s">
        <v>1209</v>
      </c>
      <c r="W139" s="1">
        <f t="shared" si="5"/>
        <v>7</v>
      </c>
      <c r="X139" s="1">
        <v>7</v>
      </c>
      <c r="Y139" s="1" t="str">
        <f>VLOOKUP(Controle[[#This Row],[Serial Number]],'Adicionados '!$B:$L,11,FALSE)</f>
        <v>ADICIONADO</v>
      </c>
    </row>
    <row r="140" spans="1:25" hidden="1" x14ac:dyDescent="0.25">
      <c r="A140" s="1" t="s">
        <v>23</v>
      </c>
      <c r="B140" s="1" t="s">
        <v>195</v>
      </c>
      <c r="C140" s="1" t="s">
        <v>196</v>
      </c>
      <c r="D140" s="1" t="s">
        <v>197</v>
      </c>
      <c r="E140" s="1" t="s">
        <v>321</v>
      </c>
      <c r="F140" s="1" t="s">
        <v>322</v>
      </c>
      <c r="G140" s="1" t="s">
        <v>29</v>
      </c>
      <c r="H140" s="1" t="s">
        <v>323</v>
      </c>
      <c r="I140" s="1" t="s">
        <v>38</v>
      </c>
      <c r="J140" s="9">
        <v>4226194</v>
      </c>
      <c r="K140" s="1" t="s">
        <v>39</v>
      </c>
      <c r="L140" s="1" t="s">
        <v>40</v>
      </c>
      <c r="M140" s="1" t="s">
        <v>325</v>
      </c>
      <c r="N140" s="1" t="s">
        <v>326</v>
      </c>
      <c r="O140" s="2">
        <v>44279</v>
      </c>
      <c r="P14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44279</v>
      </c>
      <c r="Q140" s="2">
        <f>IFERROR(IFERROR(IFERROR(VLOOKUP(J140,Obs.Técnicas23[[Número de Série]:[Mês]],5,0),VLOOKUP(J140,Obs.Técnicas22[[Número de Série]:[Mês]],5,0)),(VLOOKUP(J140,Obs.Técnicas21[[Número de Série]:[Mês]],5,0))),P140)</f>
        <v>44987</v>
      </c>
      <c r="R140" s="1" t="str">
        <f t="shared" ca="1" si="4"/>
        <v>Calibrado</v>
      </c>
      <c r="S140" s="1">
        <f>IFERROR(IFERROR(IFERROR(VLOOKUP(J140,Obs.Técnicas23[[Número de Série]:[Mês]],2,0),VLOOKUP(J140,Obs.Técnicas22[[Número de Série]:[Mês]],2,0)),(VLOOKUP(J140,Obs.Técnicas21[[Número de Série]:[Mês]],2,0))),"")</f>
        <v>20626</v>
      </c>
      <c r="T140" s="1" t="str">
        <f>IFERROR(IFERROR(IFERROR(VLOOKUP(J140,Obs.Técnicas23[[Número de Série]:[Mês]],3,0),VLOOKUP(J140,Obs.Técnicas22[[Número de Série]:[Mês]],3,0)),(VLOOKUP(J140,Obs.Técnicas21[[Número de Série]:[Mês]],3,0))),"Hexis")</f>
        <v>ER ANALITICA</v>
      </c>
      <c r="U140" s="1">
        <f>IFERROR(IFERROR(IFERROR(VLOOKUP(J140,Obs.Técnicas23[[Número de Série]:[Mês]],4,0),VLOOKUP(J140,Obs.Técnicas22[[Número de Série]:[Mês]],4,0)),(VLOOKUP(J140,Obs.Técnicas21[[Número de Série]:[Mês]],4,0))),"")</f>
        <v>0</v>
      </c>
      <c r="V140" s="1" t="s">
        <v>1209</v>
      </c>
      <c r="W140" s="1">
        <f t="shared" si="5"/>
        <v>3</v>
      </c>
      <c r="X140" s="1">
        <v>9</v>
      </c>
      <c r="Y140" s="1" t="e">
        <f>VLOOKUP(Controle[[#This Row],[Serial Number]],'Adicionados '!$B:$L,11,FALSE)</f>
        <v>#N/A</v>
      </c>
    </row>
    <row r="141" spans="1:25" hidden="1" x14ac:dyDescent="0.25">
      <c r="A141" s="1" t="s">
        <v>23</v>
      </c>
      <c r="B141" s="1" t="s">
        <v>195</v>
      </c>
      <c r="C141" s="1" t="s">
        <v>196</v>
      </c>
      <c r="D141" s="1" t="s">
        <v>197</v>
      </c>
      <c r="E141" s="1" t="s">
        <v>321</v>
      </c>
      <c r="F141" s="1" t="s">
        <v>322</v>
      </c>
      <c r="G141" s="1" t="s">
        <v>29</v>
      </c>
      <c r="H141" s="1" t="s">
        <v>323</v>
      </c>
      <c r="I141" s="1" t="s">
        <v>250</v>
      </c>
      <c r="J141" s="9">
        <v>132850002046</v>
      </c>
      <c r="K141" s="1" t="s">
        <v>36</v>
      </c>
      <c r="L141" s="1" t="s">
        <v>128</v>
      </c>
      <c r="M141" s="1" t="s">
        <v>325</v>
      </c>
      <c r="N141" s="1" t="s">
        <v>326</v>
      </c>
      <c r="O141" s="2">
        <v>44643</v>
      </c>
      <c r="P14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44643</v>
      </c>
      <c r="Q141" s="2">
        <f>IFERROR(IFERROR(IFERROR(VLOOKUP(J141,Obs.Técnicas23[[Número de Série]:[Mês]],5,0),VLOOKUP(J141,Obs.Técnicas22[[Número de Série]:[Mês]],5,0)),(VLOOKUP(J141,Obs.Técnicas21[[Número de Série]:[Mês]],5,0))),P141)</f>
        <v>44987</v>
      </c>
      <c r="R141" s="1" t="str">
        <f t="shared" ca="1" si="4"/>
        <v>Calibrado</v>
      </c>
      <c r="S141" s="1">
        <f>IFERROR(IFERROR(IFERROR(VLOOKUP(J141,Obs.Técnicas23[[Número de Série]:[Mês]],2,0),VLOOKUP(J141,Obs.Técnicas22[[Número de Série]:[Mês]],2,0)),(VLOOKUP(J141,Obs.Técnicas21[[Número de Série]:[Mês]],2,0))),"")</f>
        <v>20624</v>
      </c>
      <c r="T141" s="1" t="str">
        <f>IFERROR(IFERROR(IFERROR(VLOOKUP(J141,Obs.Técnicas23[[Número de Série]:[Mês]],3,0),VLOOKUP(J141,Obs.Técnicas22[[Número de Série]:[Mês]],3,0)),(VLOOKUP(J141,Obs.Técnicas21[[Número de Série]:[Mês]],3,0))),"Hexis")</f>
        <v>ER ANALITICA</v>
      </c>
      <c r="U141" s="1">
        <f>IFERROR(IFERROR(IFERROR(VLOOKUP(J141,Obs.Técnicas23[[Número de Série]:[Mês]],4,0),VLOOKUP(J141,Obs.Técnicas22[[Número de Série]:[Mês]],4,0)),(VLOOKUP(J141,Obs.Técnicas21[[Número de Série]:[Mês]],4,0))),"")</f>
        <v>0</v>
      </c>
      <c r="V141" s="1" t="s">
        <v>1209</v>
      </c>
      <c r="W141" s="1">
        <f t="shared" si="5"/>
        <v>3</v>
      </c>
      <c r="X141" s="1">
        <v>7</v>
      </c>
      <c r="Y141" s="1" t="str">
        <f>VLOOKUP(Controle[[#This Row],[Serial Number]],'Adicionados '!$B:$L,11,FALSE)</f>
        <v>ADICIONADO</v>
      </c>
    </row>
    <row r="142" spans="1:25" hidden="1" x14ac:dyDescent="0.25">
      <c r="A142" s="1" t="s">
        <v>23</v>
      </c>
      <c r="B142" s="1" t="s">
        <v>329</v>
      </c>
      <c r="C142" s="32" t="s">
        <v>330</v>
      </c>
      <c r="D142" s="1" t="s">
        <v>331</v>
      </c>
      <c r="E142" s="1" t="s">
        <v>329</v>
      </c>
      <c r="F142" s="1" t="s">
        <v>330</v>
      </c>
      <c r="G142" s="1" t="s">
        <v>332</v>
      </c>
      <c r="H142" s="1" t="s">
        <v>323</v>
      </c>
      <c r="I142" s="1" t="s">
        <v>68</v>
      </c>
      <c r="J142" s="9" t="s">
        <v>333</v>
      </c>
      <c r="K142" s="1" t="s">
        <v>334</v>
      </c>
      <c r="L142" s="1" t="s">
        <v>335</v>
      </c>
      <c r="M142" s="1" t="s">
        <v>325</v>
      </c>
      <c r="N142" s="1" t="s">
        <v>336</v>
      </c>
      <c r="P14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142" s="2">
        <f>IFERROR(IFERROR(IFERROR(VLOOKUP(J142,Obs.Técnicas23[[Número de Série]:[Mês]],5,0),VLOOKUP(J142,Obs.Técnicas22[[Número de Série]:[Mês]],5,0)),(VLOOKUP(J142,Obs.Técnicas21[[Número de Série]:[Mês]],5,0))),P142)</f>
        <v>44721</v>
      </c>
      <c r="R142" s="1" t="str">
        <f t="shared" ca="1" si="4"/>
        <v>Calibrado</v>
      </c>
      <c r="S142" s="1">
        <f>IFERROR(IFERROR(IFERROR(VLOOKUP(J142,Obs.Técnicas23[[Número de Série]:[Mês]],2,0),VLOOKUP(J142,Obs.Técnicas22[[Número de Série]:[Mês]],2,0)),(VLOOKUP(J142,Obs.Técnicas21[[Número de Série]:[Mês]],2,0))),"")</f>
        <v>16777</v>
      </c>
      <c r="T142" s="1" t="str">
        <f>IFERROR(IFERROR(IFERROR(VLOOKUP(J142,Obs.Técnicas23[[Número de Série]:[Mês]],3,0),VLOOKUP(J142,Obs.Técnicas22[[Número de Série]:[Mês]],3,0)),(VLOOKUP(J142,Obs.Técnicas21[[Número de Série]:[Mês]],3,0))),"Hexis")</f>
        <v>ER ANALITICA</v>
      </c>
      <c r="U142" s="1">
        <f>IFERROR(IFERROR(IFERROR(VLOOKUP(J142,Obs.Técnicas23[[Número de Série]:[Mês]],4,0),VLOOKUP(J142,Obs.Técnicas22[[Número de Série]:[Mês]],4,0)),(VLOOKUP(J142,Obs.Técnicas21[[Número de Série]:[Mês]],4,0))),"")</f>
        <v>0</v>
      </c>
      <c r="V142" s="1" t="s">
        <v>1209</v>
      </c>
      <c r="W142" s="1">
        <f t="shared" si="5"/>
        <v>6</v>
      </c>
      <c r="X142" s="1">
        <v>7</v>
      </c>
      <c r="Y142" s="1" t="str">
        <f>VLOOKUP(Controle[[#This Row],[Serial Number]],'Adicionados '!$B:$L,11,FALSE)</f>
        <v>ADICIONADO</v>
      </c>
    </row>
    <row r="143" spans="1:25" hidden="1" x14ac:dyDescent="0.25">
      <c r="A143" s="1" t="s">
        <v>23</v>
      </c>
      <c r="B143" s="1" t="s">
        <v>329</v>
      </c>
      <c r="C143" s="1" t="s">
        <v>330</v>
      </c>
      <c r="D143" s="1" t="s">
        <v>331</v>
      </c>
      <c r="E143" s="1" t="s">
        <v>329</v>
      </c>
      <c r="F143" s="1" t="s">
        <v>330</v>
      </c>
      <c r="G143" s="1" t="s">
        <v>332</v>
      </c>
      <c r="H143" s="1" t="s">
        <v>323</v>
      </c>
      <c r="I143" s="1" t="s">
        <v>68</v>
      </c>
      <c r="J143" s="9">
        <v>28708450</v>
      </c>
      <c r="K143" s="1" t="s">
        <v>337</v>
      </c>
      <c r="L143" s="1" t="s">
        <v>338</v>
      </c>
      <c r="M143" s="1" t="s">
        <v>325</v>
      </c>
      <c r="N143" s="1" t="s">
        <v>336</v>
      </c>
      <c r="P14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143" s="2">
        <f>IFERROR(IFERROR(IFERROR(VLOOKUP(J143,Obs.Técnicas23[[Número de Série]:[Mês]],5,0),VLOOKUP(J143,Obs.Técnicas22[[Número de Série]:[Mês]],5,0)),(VLOOKUP(J143,Obs.Técnicas21[[Número de Série]:[Mês]],5,0))),P143)</f>
        <v>44721</v>
      </c>
      <c r="R143" s="1" t="str">
        <f t="shared" ca="1" si="4"/>
        <v>Calibrado</v>
      </c>
      <c r="S143" s="1">
        <f>IFERROR(IFERROR(IFERROR(VLOOKUP(J143,Obs.Técnicas23[[Número de Série]:[Mês]],2,0),VLOOKUP(J143,Obs.Técnicas22[[Número de Série]:[Mês]],2,0)),(VLOOKUP(J143,Obs.Técnicas21[[Número de Série]:[Mês]],2,0))),"")</f>
        <v>16730</v>
      </c>
      <c r="T143" s="1" t="str">
        <f>IFERROR(IFERROR(IFERROR(VLOOKUP(J143,Obs.Técnicas23[[Número de Série]:[Mês]],3,0),VLOOKUP(J143,Obs.Técnicas22[[Número de Série]:[Mês]],3,0)),(VLOOKUP(J143,Obs.Técnicas21[[Número de Série]:[Mês]],3,0))),"Hexis")</f>
        <v>ER ANALITICA</v>
      </c>
      <c r="U143" s="1">
        <f>IFERROR(IFERROR(IFERROR(VLOOKUP(J143,Obs.Técnicas23[[Número de Série]:[Mês]],4,0),VLOOKUP(J143,Obs.Técnicas22[[Número de Série]:[Mês]],4,0)),(VLOOKUP(J143,Obs.Técnicas21[[Número de Série]:[Mês]],4,0))),"")</f>
        <v>0</v>
      </c>
      <c r="V143" s="1" t="s">
        <v>1209</v>
      </c>
      <c r="W143" s="1">
        <f t="shared" si="5"/>
        <v>6</v>
      </c>
      <c r="Y143" s="1" t="e">
        <f>VLOOKUP(Controle[[#This Row],[Serial Number]],'Adicionados '!$B:$L,11,FALSE)</f>
        <v>#N/A</v>
      </c>
    </row>
    <row r="144" spans="1:25" hidden="1" x14ac:dyDescent="0.25">
      <c r="A144" s="1" t="s">
        <v>23</v>
      </c>
      <c r="B144" s="1" t="s">
        <v>329</v>
      </c>
      <c r="C144" s="1" t="s">
        <v>330</v>
      </c>
      <c r="D144" s="1" t="s">
        <v>331</v>
      </c>
      <c r="E144" s="1" t="s">
        <v>329</v>
      </c>
      <c r="F144" s="1" t="s">
        <v>330</v>
      </c>
      <c r="G144" s="1" t="s">
        <v>332</v>
      </c>
      <c r="H144" s="1" t="s">
        <v>323</v>
      </c>
      <c r="I144" s="1" t="s">
        <v>41</v>
      </c>
      <c r="J144" s="9">
        <v>1827001035259</v>
      </c>
      <c r="K144" s="1" t="s">
        <v>339</v>
      </c>
      <c r="L144" s="1" t="s">
        <v>340</v>
      </c>
      <c r="M144" s="1" t="s">
        <v>325</v>
      </c>
      <c r="N144" s="1" t="s">
        <v>336</v>
      </c>
      <c r="O144" s="2">
        <v>43978</v>
      </c>
      <c r="P14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144" s="2">
        <f>IFERROR(IFERROR(IFERROR(VLOOKUP(J144,Obs.Técnicas23[[Número de Série]:[Mês]],5,0),VLOOKUP(J144,Obs.Técnicas22[[Número de Série]:[Mês]],5,0)),(VLOOKUP(J144,Obs.Técnicas21[[Número de Série]:[Mês]],5,0))),P144)</f>
        <v>44721</v>
      </c>
      <c r="R144" s="1" t="str">
        <f t="shared" ca="1" si="4"/>
        <v>Calibrado</v>
      </c>
      <c r="S144" s="1">
        <f>IFERROR(IFERROR(IFERROR(VLOOKUP(J144,Obs.Técnicas23[[Número de Série]:[Mês]],2,0),VLOOKUP(J144,Obs.Técnicas22[[Número de Série]:[Mês]],2,0)),(VLOOKUP(J144,Obs.Técnicas21[[Número de Série]:[Mês]],2,0))),"")</f>
        <v>16779</v>
      </c>
      <c r="T144" s="1" t="str">
        <f>IFERROR(IFERROR(IFERROR(VLOOKUP(J144,Obs.Técnicas23[[Número de Série]:[Mês]],3,0),VLOOKUP(J144,Obs.Técnicas22[[Número de Série]:[Mês]],3,0)),(VLOOKUP(J144,Obs.Técnicas21[[Número de Série]:[Mês]],3,0))),"Hexis")</f>
        <v>ER ANALITICA</v>
      </c>
      <c r="U144" s="1">
        <f>IFERROR(IFERROR(IFERROR(VLOOKUP(J144,Obs.Técnicas23[[Número de Série]:[Mês]],4,0),VLOOKUP(J144,Obs.Técnicas22[[Número de Série]:[Mês]],4,0)),(VLOOKUP(J144,Obs.Técnicas21[[Número de Série]:[Mês]],4,0))),"")</f>
        <v>0</v>
      </c>
      <c r="V144" s="1" t="s">
        <v>1209</v>
      </c>
      <c r="W144" s="1">
        <f t="shared" si="5"/>
        <v>6</v>
      </c>
      <c r="Y144" s="1" t="e">
        <f>VLOOKUP(Controle[[#This Row],[Serial Number]],'Adicionados '!$B:$L,11,FALSE)</f>
        <v>#N/A</v>
      </c>
    </row>
    <row r="145" spans="1:25" hidden="1" x14ac:dyDescent="0.25">
      <c r="A145" s="1" t="s">
        <v>23</v>
      </c>
      <c r="B145" s="1" t="s">
        <v>329</v>
      </c>
      <c r="C145" s="1" t="s">
        <v>330</v>
      </c>
      <c r="D145" s="1" t="s">
        <v>331</v>
      </c>
      <c r="E145" s="1" t="s">
        <v>329</v>
      </c>
      <c r="F145" s="1" t="s">
        <v>330</v>
      </c>
      <c r="G145" s="1" t="s">
        <v>332</v>
      </c>
      <c r="H145" s="1" t="s">
        <v>323</v>
      </c>
      <c r="I145" s="1" t="s">
        <v>43</v>
      </c>
      <c r="J145" s="9" t="s">
        <v>341</v>
      </c>
      <c r="K145" s="1" t="s">
        <v>36</v>
      </c>
      <c r="L145" s="1" t="s">
        <v>45</v>
      </c>
      <c r="M145" s="1" t="s">
        <v>325</v>
      </c>
      <c r="N145" s="1" t="s">
        <v>336</v>
      </c>
      <c r="O145" s="2">
        <v>43979</v>
      </c>
      <c r="P14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145" s="2">
        <f>IFERROR(IFERROR(IFERROR(VLOOKUP(J145,Obs.Técnicas23[[Número de Série]:[Mês]],5,0),VLOOKUP(J145,Obs.Técnicas22[[Número de Série]:[Mês]],5,0)),(VLOOKUP(J145,Obs.Técnicas21[[Número de Série]:[Mês]],5,0))),P145)</f>
        <v>44721</v>
      </c>
      <c r="R145" s="1" t="str">
        <f t="shared" ca="1" si="4"/>
        <v>Calibrado</v>
      </c>
      <c r="S145" s="1">
        <f>IFERROR(IFERROR(IFERROR(VLOOKUP(J145,Obs.Técnicas23[[Número de Série]:[Mês]],2,0),VLOOKUP(J145,Obs.Técnicas22[[Número de Série]:[Mês]],2,0)),(VLOOKUP(J145,Obs.Técnicas21[[Número de Série]:[Mês]],2,0))),"")</f>
        <v>16780</v>
      </c>
      <c r="T145" s="1" t="str">
        <f>IFERROR(IFERROR(IFERROR(VLOOKUP(J145,Obs.Técnicas23[[Número de Série]:[Mês]],3,0),VLOOKUP(J145,Obs.Técnicas22[[Número de Série]:[Mês]],3,0)),(VLOOKUP(J145,Obs.Técnicas21[[Número de Série]:[Mês]],3,0))),"Hexis")</f>
        <v>ER ANALITICA</v>
      </c>
      <c r="U145" s="1" t="str">
        <f>IFERROR(IFERROR(IFERROR(VLOOKUP(J145,Obs.Técnicas23[[Número de Série]:[Mês]],4,0),VLOOKUP(J145,Obs.Técnicas22[[Número de Série]:[Mês]],4,0)),(VLOOKUP(J145,Obs.Técnicas21[[Número de Série]:[Mês]],4,0))),"")</f>
        <v xml:space="preserve">Carcaça superior com avarias. </v>
      </c>
      <c r="V145" s="1" t="s">
        <v>1209</v>
      </c>
      <c r="W145" s="1">
        <f t="shared" si="5"/>
        <v>6</v>
      </c>
      <c r="X145" s="1">
        <v>5</v>
      </c>
      <c r="Y145" s="1" t="e">
        <f>VLOOKUP(Controle[[#This Row],[Serial Number]],'Adicionados '!$B:$L,11,FALSE)</f>
        <v>#N/A</v>
      </c>
    </row>
    <row r="146" spans="1:25" hidden="1" x14ac:dyDescent="0.25">
      <c r="A146" s="1" t="s">
        <v>23</v>
      </c>
      <c r="B146" s="1" t="s">
        <v>329</v>
      </c>
      <c r="C146" s="1" t="s">
        <v>330</v>
      </c>
      <c r="D146" s="1" t="s">
        <v>331</v>
      </c>
      <c r="E146" s="1" t="s">
        <v>329</v>
      </c>
      <c r="F146" s="1" t="s">
        <v>330</v>
      </c>
      <c r="G146" s="1" t="s">
        <v>332</v>
      </c>
      <c r="H146" s="1" t="s">
        <v>323</v>
      </c>
      <c r="I146" s="1" t="s">
        <v>55</v>
      </c>
      <c r="J146" s="9">
        <v>1217253</v>
      </c>
      <c r="K146" s="1" t="s">
        <v>36</v>
      </c>
      <c r="L146" s="1" t="s">
        <v>56</v>
      </c>
      <c r="M146" s="1" t="s">
        <v>325</v>
      </c>
      <c r="N146" s="1" t="s">
        <v>336</v>
      </c>
      <c r="O146" s="2">
        <v>43980</v>
      </c>
      <c r="P14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146" s="2">
        <f>IFERROR(IFERROR(IFERROR(VLOOKUP(J146,Obs.Técnicas23[[Número de Série]:[Mês]],5,0),VLOOKUP(J146,Obs.Técnicas22[[Número de Série]:[Mês]],5,0)),(VLOOKUP(J146,Obs.Técnicas21[[Número de Série]:[Mês]],5,0))),P146)</f>
        <v>44721</v>
      </c>
      <c r="R146" s="1" t="str">
        <f t="shared" ca="1" si="4"/>
        <v>Calibrado</v>
      </c>
      <c r="S146" s="1">
        <f>IFERROR(IFERROR(IFERROR(VLOOKUP(J146,Obs.Técnicas23[[Número de Série]:[Mês]],2,0),VLOOKUP(J146,Obs.Técnicas22[[Número de Série]:[Mês]],2,0)),(VLOOKUP(J146,Obs.Técnicas21[[Número de Série]:[Mês]],2,0))),"")</f>
        <v>16781</v>
      </c>
      <c r="T146" s="1" t="str">
        <f>IFERROR(IFERROR(IFERROR(VLOOKUP(J146,Obs.Técnicas23[[Número de Série]:[Mês]],3,0),VLOOKUP(J146,Obs.Técnicas22[[Número de Série]:[Mês]],3,0)),(VLOOKUP(J146,Obs.Técnicas21[[Número de Série]:[Mês]],3,0))),"Hexis")</f>
        <v>ER ANALITICA</v>
      </c>
      <c r="U146" s="1">
        <f>IFERROR(IFERROR(IFERROR(VLOOKUP(J146,Obs.Técnicas23[[Número de Série]:[Mês]],4,0),VLOOKUP(J146,Obs.Técnicas22[[Número de Série]:[Mês]],4,0)),(VLOOKUP(J146,Obs.Técnicas21[[Número de Série]:[Mês]],4,0))),"")</f>
        <v>0</v>
      </c>
      <c r="V146" s="1" t="s">
        <v>1209</v>
      </c>
      <c r="W146" s="1">
        <f t="shared" si="5"/>
        <v>6</v>
      </c>
      <c r="X146" s="1">
        <v>5</v>
      </c>
      <c r="Y146" s="1" t="e">
        <f>VLOOKUP(Controle[[#This Row],[Serial Number]],'Adicionados '!$B:$L,11,FALSE)</f>
        <v>#N/A</v>
      </c>
    </row>
    <row r="147" spans="1:25" hidden="1" x14ac:dyDescent="0.25">
      <c r="A147" s="1" t="s">
        <v>23</v>
      </c>
      <c r="B147" s="1" t="s">
        <v>329</v>
      </c>
      <c r="C147" s="1" t="s">
        <v>330</v>
      </c>
      <c r="D147" s="1" t="s">
        <v>331</v>
      </c>
      <c r="E147" s="1" t="s">
        <v>329</v>
      </c>
      <c r="F147" s="1" t="s">
        <v>330</v>
      </c>
      <c r="G147" s="1" t="s">
        <v>332</v>
      </c>
      <c r="H147" s="1" t="s">
        <v>323</v>
      </c>
      <c r="I147" s="1" t="s">
        <v>1487</v>
      </c>
      <c r="J147" s="9" t="s">
        <v>343</v>
      </c>
      <c r="K147" s="1" t="s">
        <v>344</v>
      </c>
      <c r="L147" s="1" t="s">
        <v>345</v>
      </c>
      <c r="M147" s="1" t="s">
        <v>325</v>
      </c>
      <c r="N147" s="1" t="s">
        <v>336</v>
      </c>
      <c r="O147" s="2">
        <v>44461</v>
      </c>
      <c r="P14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44461</v>
      </c>
      <c r="Q147" s="2">
        <f>IFERROR(IFERROR(IFERROR(VLOOKUP(J147,Obs.Técnicas23[[Número de Série]:[Mês]],5,0),VLOOKUP(J147,Obs.Técnicas22[[Número de Série]:[Mês]],5,0)),(VLOOKUP(J147,Obs.Técnicas21[[Número de Série]:[Mês]],5,0))),P147)</f>
        <v>44721</v>
      </c>
      <c r="R147" s="1" t="str">
        <f t="shared" ca="1" si="4"/>
        <v>Calibrado</v>
      </c>
      <c r="S147" s="1">
        <f>IFERROR(IFERROR(IFERROR(VLOOKUP(J147,Obs.Técnicas23[[Número de Série]:[Mês]],2,0),VLOOKUP(J147,Obs.Técnicas22[[Número de Série]:[Mês]],2,0)),(VLOOKUP(J147,Obs.Técnicas21[[Número de Série]:[Mês]],2,0))),"")</f>
        <v>16778</v>
      </c>
      <c r="T147" s="1" t="str">
        <f>IFERROR(IFERROR(IFERROR(VLOOKUP(J147,Obs.Técnicas23[[Número de Série]:[Mês]],3,0),VLOOKUP(J147,Obs.Técnicas22[[Número de Série]:[Mês]],3,0)),(VLOOKUP(J147,Obs.Técnicas21[[Número de Série]:[Mês]],3,0))),"Hexis")</f>
        <v>ER ANALITICA</v>
      </c>
      <c r="U147" s="1">
        <f>IFERROR(IFERROR(IFERROR(VLOOKUP(J147,Obs.Técnicas23[[Número de Série]:[Mês]],4,0),VLOOKUP(J147,Obs.Técnicas22[[Número de Série]:[Mês]],4,0)),(VLOOKUP(J147,Obs.Técnicas21[[Número de Série]:[Mês]],4,0))),"")</f>
        <v>0</v>
      </c>
      <c r="V147" s="1" t="s">
        <v>1209</v>
      </c>
      <c r="W147" s="1">
        <f t="shared" si="5"/>
        <v>6</v>
      </c>
      <c r="X147" s="1">
        <v>6</v>
      </c>
      <c r="Y147" s="1" t="str">
        <f>VLOOKUP(Controle[[#This Row],[Serial Number]],'Adicionados '!$B:$L,11,FALSE)</f>
        <v>ADICIONADO</v>
      </c>
    </row>
    <row r="148" spans="1:25" hidden="1" x14ac:dyDescent="0.25">
      <c r="A148" s="38" t="s">
        <v>23</v>
      </c>
      <c r="B148" s="4" t="s">
        <v>346</v>
      </c>
      <c r="C148" s="4" t="s">
        <v>347</v>
      </c>
      <c r="D148" s="4" t="s">
        <v>348</v>
      </c>
      <c r="E148" s="4" t="s">
        <v>321</v>
      </c>
      <c r="F148" s="4" t="s">
        <v>322</v>
      </c>
      <c r="G148" s="4" t="s">
        <v>29</v>
      </c>
      <c r="H148" s="4" t="s">
        <v>323</v>
      </c>
      <c r="I148" s="4" t="s">
        <v>43</v>
      </c>
      <c r="J148" s="9" t="s">
        <v>351</v>
      </c>
      <c r="K148" s="4" t="s">
        <v>36</v>
      </c>
      <c r="L148" s="4" t="s">
        <v>45</v>
      </c>
      <c r="M148" s="4" t="s">
        <v>350</v>
      </c>
      <c r="N148" s="4" t="s">
        <v>126</v>
      </c>
      <c r="P14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48" s="2">
        <f>IFERROR(IFERROR(IFERROR(VLOOKUP(J148,Obs.Técnicas23[[Número de Série]:[Mês]],5,0),VLOOKUP(J148,Obs.Técnicas22[[Número de Série]:[Mês]],5,0)),(VLOOKUP(J148,Obs.Técnicas21[[Número de Série]:[Mês]],5,0))),P148)</f>
        <v>44987</v>
      </c>
      <c r="R148" s="1" t="str">
        <f t="shared" ca="1" si="4"/>
        <v>Calibrado</v>
      </c>
      <c r="S148" s="1">
        <f>IFERROR(IFERROR(IFERROR(VLOOKUP(J148,Obs.Técnicas23[[Número de Série]:[Mês]],2,0),VLOOKUP(J148,Obs.Técnicas22[[Número de Série]:[Mês]],2,0)),(VLOOKUP(J148,Obs.Técnicas21[[Número de Série]:[Mês]],2,0))),"")</f>
        <v>20628</v>
      </c>
      <c r="T148" s="1" t="str">
        <f>IFERROR(IFERROR(IFERROR(VLOOKUP(J148,Obs.Técnicas23[[Número de Série]:[Mês]],3,0),VLOOKUP(J148,Obs.Técnicas22[[Número de Série]:[Mês]],3,0)),(VLOOKUP(J148,Obs.Técnicas21[[Número de Série]:[Mês]],3,0))),"Hexis")</f>
        <v>ER ANALITICA</v>
      </c>
      <c r="U148" s="1" t="str">
        <f>IFERROR(IFERROR(IFERROR(VLOOKUP(J148,Obs.Técnicas23[[Número de Série]:[Mês]],4,0),VLOOKUP(J148,Obs.Técnicas22[[Número de Série]:[Mês]],4,0)),(VLOOKUP(J148,Obs.Técnicas21[[Número de Série]:[Mês]],4,0))),"")</f>
        <v>Carcaça superior avariada na tecla "ler/confirma".</v>
      </c>
      <c r="V148" s="1" t="s">
        <v>1209</v>
      </c>
      <c r="W148" s="1">
        <f t="shared" si="5"/>
        <v>3</v>
      </c>
      <c r="Y148" s="1" t="e">
        <f>VLOOKUP(Controle[[#This Row],[Serial Number]],'Adicionados '!$B:$L,11,FALSE)</f>
        <v>#N/A</v>
      </c>
    </row>
    <row r="149" spans="1:25" hidden="1" x14ac:dyDescent="0.25">
      <c r="A149" s="1" t="s">
        <v>23</v>
      </c>
      <c r="B149" s="1" t="s">
        <v>346</v>
      </c>
      <c r="C149" s="1" t="s">
        <v>347</v>
      </c>
      <c r="D149" s="1" t="s">
        <v>348</v>
      </c>
      <c r="E149" s="1" t="s">
        <v>321</v>
      </c>
      <c r="F149" s="1" t="s">
        <v>322</v>
      </c>
      <c r="G149" s="1" t="s">
        <v>29</v>
      </c>
      <c r="H149" s="1" t="s">
        <v>323</v>
      </c>
      <c r="I149" s="1" t="s">
        <v>250</v>
      </c>
      <c r="J149" s="9">
        <v>143160001033</v>
      </c>
      <c r="K149" s="1" t="s">
        <v>36</v>
      </c>
      <c r="L149" s="1" t="s">
        <v>128</v>
      </c>
      <c r="M149" s="1" t="s">
        <v>350</v>
      </c>
      <c r="N149" s="1" t="s">
        <v>126</v>
      </c>
      <c r="O149" s="2">
        <v>44229</v>
      </c>
      <c r="P14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44229</v>
      </c>
      <c r="Q149" s="2">
        <f>IFERROR(IFERROR(IFERROR(VLOOKUP(J149,Obs.Técnicas23[[Número de Série]:[Mês]],5,0),VLOOKUP(J149,Obs.Técnicas22[[Número de Série]:[Mês]],5,0)),(VLOOKUP(J149,Obs.Técnicas21[[Número de Série]:[Mês]],5,0))),P149)</f>
        <v>44987</v>
      </c>
      <c r="R149" s="1" t="str">
        <f t="shared" ca="1" si="4"/>
        <v>Calibrado</v>
      </c>
      <c r="S149" s="1">
        <f>IFERROR(IFERROR(IFERROR(VLOOKUP(J149,Obs.Técnicas23[[Número de Série]:[Mês]],2,0),VLOOKUP(J149,Obs.Técnicas22[[Número de Série]:[Mês]],2,0)),(VLOOKUP(J149,Obs.Técnicas21[[Número de Série]:[Mês]],2,0))),"")</f>
        <v>20622</v>
      </c>
      <c r="T149" s="1" t="str">
        <f>IFERROR(IFERROR(IFERROR(VLOOKUP(J149,Obs.Técnicas23[[Número de Série]:[Mês]],3,0),VLOOKUP(J149,Obs.Técnicas22[[Número de Série]:[Mês]],3,0)),(VLOOKUP(J149,Obs.Técnicas21[[Número de Série]:[Mês]],3,0))),"Hexis")</f>
        <v>ER ANALITICA</v>
      </c>
      <c r="U149" s="1">
        <f>IFERROR(IFERROR(IFERROR(VLOOKUP(J149,Obs.Técnicas23[[Número de Série]:[Mês]],4,0),VLOOKUP(J149,Obs.Técnicas22[[Número de Série]:[Mês]],4,0)),(VLOOKUP(J149,Obs.Técnicas21[[Número de Série]:[Mês]],4,0))),"")</f>
        <v>0</v>
      </c>
      <c r="V149" s="1" t="s">
        <v>1209</v>
      </c>
      <c r="W149" s="1">
        <f t="shared" si="5"/>
        <v>3</v>
      </c>
      <c r="X149" s="1">
        <v>6</v>
      </c>
      <c r="Y149" s="1" t="e">
        <f>VLOOKUP(Controle[[#This Row],[Serial Number]],'Adicionados '!$B:$L,11,FALSE)</f>
        <v>#N/A</v>
      </c>
    </row>
    <row r="150" spans="1:25" hidden="1" x14ac:dyDescent="0.25">
      <c r="A150" s="1" t="s">
        <v>23</v>
      </c>
      <c r="B150" s="1" t="s">
        <v>346</v>
      </c>
      <c r="C150" s="1" t="s">
        <v>347</v>
      </c>
      <c r="D150" s="1" t="s">
        <v>348</v>
      </c>
      <c r="E150" s="1" t="s">
        <v>321</v>
      </c>
      <c r="F150" s="1" t="s">
        <v>322</v>
      </c>
      <c r="G150" s="1" t="s">
        <v>29</v>
      </c>
      <c r="H150" s="1" t="s">
        <v>323</v>
      </c>
      <c r="I150" s="1" t="s">
        <v>41</v>
      </c>
      <c r="J150" s="9">
        <v>782590</v>
      </c>
      <c r="K150" s="1" t="s">
        <v>36</v>
      </c>
      <c r="L150" s="1" t="s">
        <v>198</v>
      </c>
      <c r="M150" s="1" t="s">
        <v>350</v>
      </c>
      <c r="N150" s="1" t="s">
        <v>126</v>
      </c>
      <c r="O150" s="2">
        <v>44229</v>
      </c>
      <c r="P15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44229</v>
      </c>
      <c r="Q150" s="2">
        <f>IFERROR(IFERROR(IFERROR(VLOOKUP(J150,Obs.Técnicas23[[Número de Série]:[Mês]],5,0),VLOOKUP(J150,Obs.Técnicas22[[Número de Série]:[Mês]],5,0)),(VLOOKUP(J150,Obs.Técnicas21[[Número de Série]:[Mês]],5,0))),P150)</f>
        <v>44987</v>
      </c>
      <c r="R150" s="1" t="str">
        <f t="shared" ca="1" si="4"/>
        <v>Calibrado</v>
      </c>
      <c r="S150" s="1">
        <f>IFERROR(IFERROR(IFERROR(VLOOKUP(J150,Obs.Técnicas23[[Número de Série]:[Mês]],2,0),VLOOKUP(J150,Obs.Técnicas22[[Número de Série]:[Mês]],2,0)),(VLOOKUP(J150,Obs.Técnicas21[[Número de Série]:[Mês]],2,0))),"")</f>
        <v>20621</v>
      </c>
      <c r="T150" s="1" t="str">
        <f>IFERROR(IFERROR(IFERROR(VLOOKUP(J150,Obs.Técnicas23[[Número de Série]:[Mês]],3,0),VLOOKUP(J150,Obs.Técnicas22[[Número de Série]:[Mês]],3,0)),(VLOOKUP(J150,Obs.Técnicas21[[Número de Série]:[Mês]],3,0))),"Hexis")</f>
        <v>ER ANALITICA</v>
      </c>
      <c r="U150" s="1">
        <f>IFERROR(IFERROR(IFERROR(VLOOKUP(J150,Obs.Técnicas23[[Número de Série]:[Mês]],4,0),VLOOKUP(J150,Obs.Técnicas22[[Número de Série]:[Mês]],4,0)),(VLOOKUP(J150,Obs.Técnicas21[[Número de Série]:[Mês]],4,0))),"")</f>
        <v>0</v>
      </c>
      <c r="V150" s="1" t="s">
        <v>1209</v>
      </c>
      <c r="W150" s="1">
        <f t="shared" si="5"/>
        <v>3</v>
      </c>
      <c r="X150" s="1">
        <v>6</v>
      </c>
      <c r="Y150" s="1" t="e">
        <f>VLOOKUP(Controle[[#This Row],[Serial Number]],'Adicionados '!$B:$L,11,FALSE)</f>
        <v>#N/A</v>
      </c>
    </row>
    <row r="151" spans="1:25" hidden="1" x14ac:dyDescent="0.25">
      <c r="A151" s="1" t="s">
        <v>23</v>
      </c>
      <c r="B151" s="1" t="s">
        <v>346</v>
      </c>
      <c r="C151" s="1" t="s">
        <v>347</v>
      </c>
      <c r="D151" s="1" t="s">
        <v>348</v>
      </c>
      <c r="E151" s="1" t="s">
        <v>321</v>
      </c>
      <c r="F151" s="1" t="s">
        <v>322</v>
      </c>
      <c r="G151" s="1" t="s">
        <v>29</v>
      </c>
      <c r="H151" s="1" t="s">
        <v>323</v>
      </c>
      <c r="I151" s="1" t="s">
        <v>38</v>
      </c>
      <c r="J151" s="9">
        <v>4211933</v>
      </c>
      <c r="K151" s="1" t="s">
        <v>39</v>
      </c>
      <c r="L151" s="1" t="s">
        <v>40</v>
      </c>
      <c r="M151" s="1" t="s">
        <v>350</v>
      </c>
      <c r="N151" s="1" t="s">
        <v>126</v>
      </c>
      <c r="O151" s="2">
        <v>44229</v>
      </c>
      <c r="P15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44229</v>
      </c>
      <c r="Q151" s="2">
        <f>IFERROR(IFERROR(IFERROR(VLOOKUP(J151,Obs.Técnicas23[[Número de Série]:[Mês]],5,0),VLOOKUP(J151,Obs.Técnicas22[[Número de Série]:[Mês]],5,0)),(VLOOKUP(J151,Obs.Técnicas21[[Número de Série]:[Mês]],5,0))),P151)</f>
        <v>44987</v>
      </c>
      <c r="R151" s="1" t="str">
        <f t="shared" ca="1" si="4"/>
        <v>Calibrado</v>
      </c>
      <c r="S151" s="1">
        <f>IFERROR(IFERROR(IFERROR(VLOOKUP(J151,Obs.Técnicas23[[Número de Série]:[Mês]],2,0),VLOOKUP(J151,Obs.Técnicas22[[Número de Série]:[Mês]],2,0)),(VLOOKUP(J151,Obs.Técnicas21[[Número de Série]:[Mês]],2,0))),"")</f>
        <v>20625</v>
      </c>
      <c r="T151" s="1" t="str">
        <f>IFERROR(IFERROR(IFERROR(VLOOKUP(J151,Obs.Técnicas23[[Número de Série]:[Mês]],3,0),VLOOKUP(J151,Obs.Técnicas22[[Número de Série]:[Mês]],3,0)),(VLOOKUP(J151,Obs.Técnicas21[[Número de Série]:[Mês]],3,0))),"Hexis")</f>
        <v>ER ANALITICA</v>
      </c>
      <c r="U151" s="1">
        <f>IFERROR(IFERROR(IFERROR(VLOOKUP(J151,Obs.Técnicas23[[Número de Série]:[Mês]],4,0),VLOOKUP(J151,Obs.Técnicas22[[Número de Série]:[Mês]],4,0)),(VLOOKUP(J151,Obs.Técnicas21[[Número de Série]:[Mês]],4,0))),"")</f>
        <v>0</v>
      </c>
      <c r="V151" s="1" t="s">
        <v>1209</v>
      </c>
      <c r="W151" s="1">
        <f t="shared" si="5"/>
        <v>3</v>
      </c>
      <c r="X151" s="1">
        <v>8</v>
      </c>
      <c r="Y151" s="1" t="e">
        <f>VLOOKUP(Controle[[#This Row],[Serial Number]],'Adicionados '!$B:$L,11,FALSE)</f>
        <v>#N/A</v>
      </c>
    </row>
    <row r="152" spans="1:25" hidden="1" x14ac:dyDescent="0.25">
      <c r="A152" s="1" t="s">
        <v>23</v>
      </c>
      <c r="B152" s="1" t="s">
        <v>346</v>
      </c>
      <c r="C152" s="1" t="s">
        <v>347</v>
      </c>
      <c r="D152" s="1" t="s">
        <v>348</v>
      </c>
      <c r="E152" s="1" t="s">
        <v>321</v>
      </c>
      <c r="F152" s="1" t="s">
        <v>322</v>
      </c>
      <c r="G152" s="1" t="s">
        <v>29</v>
      </c>
      <c r="H152" s="1" t="s">
        <v>323</v>
      </c>
      <c r="I152" s="1" t="s">
        <v>153</v>
      </c>
      <c r="J152" s="9">
        <v>6273837</v>
      </c>
      <c r="K152" s="1" t="s">
        <v>39</v>
      </c>
      <c r="L152" s="1" t="s">
        <v>154</v>
      </c>
      <c r="M152" s="1" t="s">
        <v>350</v>
      </c>
      <c r="N152" s="1" t="s">
        <v>126</v>
      </c>
      <c r="P15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52" s="2">
        <f>IFERROR(IFERROR(IFERROR(VLOOKUP(J152,Obs.Técnicas23[[Número de Série]:[Mês]],5,0),VLOOKUP(J152,Obs.Técnicas22[[Número de Série]:[Mês]],5,0)),(VLOOKUP(J152,Obs.Técnicas21[[Número de Série]:[Mês]],5,0))),P152)</f>
        <v>44987</v>
      </c>
      <c r="R152" s="1" t="str">
        <f t="shared" ca="1" si="4"/>
        <v>Calibrado</v>
      </c>
      <c r="S152" s="1">
        <f>IFERROR(IFERROR(IFERROR(VLOOKUP(J152,Obs.Técnicas23[[Número de Série]:[Mês]],2,0),VLOOKUP(J152,Obs.Técnicas22[[Número de Série]:[Mês]],2,0)),(VLOOKUP(J152,Obs.Técnicas21[[Número de Série]:[Mês]],2,0))),"")</f>
        <v>20627</v>
      </c>
      <c r="T152" s="1" t="str">
        <f>IFERROR(IFERROR(IFERROR(VLOOKUP(J152,Obs.Técnicas23[[Número de Série]:[Mês]],3,0),VLOOKUP(J152,Obs.Técnicas22[[Número de Série]:[Mês]],3,0)),(VLOOKUP(J152,Obs.Técnicas21[[Número de Série]:[Mês]],3,0))),"Hexis")</f>
        <v>ER ANALITICA</v>
      </c>
      <c r="U152" s="1" t="str">
        <f>IFERROR(IFERROR(IFERROR(VLOOKUP(J152,Obs.Técnicas23[[Número de Série]:[Mês]],4,0),VLOOKUP(J152,Obs.Técnicas22[[Número de Série]:[Mês]],4,0)),(VLOOKUP(J152,Obs.Técnicas21[[Número de Série]:[Mês]],4,0))),"")</f>
        <v>Eletrodo do instrumento apresenta lentidão devido vida útil avançada.                          </v>
      </c>
      <c r="V152" s="1" t="s">
        <v>1209</v>
      </c>
      <c r="W152" s="1">
        <f t="shared" si="5"/>
        <v>3</v>
      </c>
      <c r="X152" s="1">
        <v>7</v>
      </c>
      <c r="Y152" s="1" t="e">
        <f>VLOOKUP(Controle[[#This Row],[Serial Number]],'Adicionados '!$B:$L,11,FALSE)</f>
        <v>#N/A</v>
      </c>
    </row>
    <row r="153" spans="1:25" hidden="1" x14ac:dyDescent="0.25">
      <c r="A153" s="1" t="s">
        <v>23</v>
      </c>
      <c r="B153" s="1" t="s">
        <v>346</v>
      </c>
      <c r="C153" s="1" t="s">
        <v>347</v>
      </c>
      <c r="D153" s="1" t="s">
        <v>348</v>
      </c>
      <c r="E153" s="1" t="s">
        <v>321</v>
      </c>
      <c r="F153" s="1" t="s">
        <v>322</v>
      </c>
      <c r="G153" s="1" t="s">
        <v>29</v>
      </c>
      <c r="H153" s="1" t="s">
        <v>323</v>
      </c>
      <c r="I153" s="1" t="s">
        <v>68</v>
      </c>
      <c r="J153" s="9" t="s">
        <v>357</v>
      </c>
      <c r="K153" s="1" t="s">
        <v>70</v>
      </c>
      <c r="M153" s="1" t="s">
        <v>350</v>
      </c>
      <c r="N153" s="1" t="s">
        <v>126</v>
      </c>
      <c r="P15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53" s="2">
        <f>IFERROR(IFERROR(IFERROR(VLOOKUP(J153,Obs.Técnicas23[[Número de Série]:[Mês]],5,0),VLOOKUP(J153,Obs.Técnicas22[[Número de Série]:[Mês]],5,0)),(VLOOKUP(J153,Obs.Técnicas21[[Número de Série]:[Mês]],5,0))),P153)</f>
        <v>44987</v>
      </c>
      <c r="R153" s="1" t="str">
        <f t="shared" ca="1" si="4"/>
        <v>Calibrado</v>
      </c>
      <c r="S153" s="1">
        <f>IFERROR(IFERROR(IFERROR(VLOOKUP(J153,Obs.Técnicas23[[Número de Série]:[Mês]],2,0),VLOOKUP(J153,Obs.Técnicas22[[Número de Série]:[Mês]],2,0)),(VLOOKUP(J153,Obs.Técnicas21[[Número de Série]:[Mês]],2,0))),"")</f>
        <v>20629</v>
      </c>
      <c r="T153" s="1" t="str">
        <f>IFERROR(IFERROR(IFERROR(VLOOKUP(J153,Obs.Técnicas23[[Número de Série]:[Mês]],3,0),VLOOKUP(J153,Obs.Técnicas22[[Número de Série]:[Mês]],3,0)),(VLOOKUP(J153,Obs.Técnicas21[[Número de Série]:[Mês]],3,0))),"Hexis")</f>
        <v>ER ANALITICA</v>
      </c>
      <c r="U153" s="1">
        <f>IFERROR(IFERROR(IFERROR(VLOOKUP(J153,Obs.Técnicas23[[Número de Série]:[Mês]],4,0),VLOOKUP(J153,Obs.Técnicas22[[Número de Série]:[Mês]],4,0)),(VLOOKUP(J153,Obs.Técnicas21[[Número de Série]:[Mês]],4,0))),"")</f>
        <v>0</v>
      </c>
      <c r="V153" s="1" t="s">
        <v>1209</v>
      </c>
      <c r="W153" s="1">
        <f t="shared" si="5"/>
        <v>3</v>
      </c>
      <c r="X153" s="1">
        <v>5</v>
      </c>
      <c r="Y153" s="1" t="str">
        <f>VLOOKUP(Controle[[#This Row],[Serial Number]],'Adicionados '!$B:$L,11,FALSE)</f>
        <v>ADICIONADO</v>
      </c>
    </row>
    <row r="154" spans="1:25" hidden="1" x14ac:dyDescent="0.25">
      <c r="A154" s="1" t="s">
        <v>23</v>
      </c>
      <c r="B154" s="1" t="s">
        <v>358</v>
      </c>
      <c r="C154" s="1" t="s">
        <v>359</v>
      </c>
      <c r="D154" s="1" t="s">
        <v>360</v>
      </c>
      <c r="E154" s="1" t="s">
        <v>361</v>
      </c>
      <c r="F154" s="1" t="s">
        <v>362</v>
      </c>
      <c r="G154" s="1" t="s">
        <v>51</v>
      </c>
      <c r="H154" s="1" t="s">
        <v>323</v>
      </c>
      <c r="I154" s="1" t="s">
        <v>250</v>
      </c>
      <c r="J154" s="9">
        <v>182180001014</v>
      </c>
      <c r="K154" s="1" t="s">
        <v>36</v>
      </c>
      <c r="L154" s="1" t="s">
        <v>128</v>
      </c>
      <c r="M154" s="1" t="s">
        <v>363</v>
      </c>
      <c r="N154" s="1" t="s">
        <v>320</v>
      </c>
      <c r="O154" s="2">
        <v>44180</v>
      </c>
      <c r="P15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44180</v>
      </c>
      <c r="Q154" s="2">
        <f>IFERROR(IFERROR(IFERROR(VLOOKUP(J154,Obs.Técnicas23[[Número de Série]:[Mês]],5,0),VLOOKUP(J154,Obs.Técnicas22[[Número de Série]:[Mês]],5,0)),(VLOOKUP(J154,Obs.Técnicas21[[Número de Série]:[Mês]],5,0))),P154)</f>
        <v>45042</v>
      </c>
      <c r="R154" s="1" t="str">
        <f t="shared" ca="1" si="4"/>
        <v>Calibrado</v>
      </c>
      <c r="S154" s="1">
        <f>IFERROR(IFERROR(IFERROR(VLOOKUP(J154,Obs.Técnicas23[[Número de Série]:[Mês]],2,0),VLOOKUP(J154,Obs.Técnicas22[[Número de Série]:[Mês]],2,0)),(VLOOKUP(J154,Obs.Técnicas21[[Número de Série]:[Mês]],2,0))),"")</f>
        <v>21431</v>
      </c>
      <c r="T154" s="1" t="str">
        <f>IFERROR(IFERROR(IFERROR(VLOOKUP(J154,Obs.Técnicas23[[Número de Série]:[Mês]],3,0),VLOOKUP(J154,Obs.Técnicas22[[Número de Série]:[Mês]],3,0)),(VLOOKUP(J154,Obs.Técnicas21[[Número de Série]:[Mês]],3,0))),"Hexis")</f>
        <v>ER ANALITICA</v>
      </c>
      <c r="U154" s="1">
        <f>IFERROR(IFERROR(IFERROR(VLOOKUP(J154,Obs.Técnicas23[[Número de Série]:[Mês]],4,0),VLOOKUP(J154,Obs.Técnicas22[[Número de Série]:[Mês]],4,0)),(VLOOKUP(J154,Obs.Técnicas21[[Número de Série]:[Mês]],4,0))),"")</f>
        <v>0</v>
      </c>
      <c r="V154" s="1" t="s">
        <v>1209</v>
      </c>
      <c r="W154" s="1">
        <f t="shared" si="5"/>
        <v>4</v>
      </c>
      <c r="X154" s="1">
        <v>5</v>
      </c>
      <c r="Y154" s="1" t="e">
        <f>VLOOKUP(Controle[[#This Row],[Serial Number]],'Adicionados '!$B:$L,11,FALSE)</f>
        <v>#N/A</v>
      </c>
    </row>
    <row r="155" spans="1:25" hidden="1" x14ac:dyDescent="0.25">
      <c r="A155" s="1" t="s">
        <v>23</v>
      </c>
      <c r="B155" s="1" t="s">
        <v>358</v>
      </c>
      <c r="C155" s="1" t="s">
        <v>359</v>
      </c>
      <c r="D155" s="1" t="s">
        <v>360</v>
      </c>
      <c r="E155" s="1" t="s">
        <v>361</v>
      </c>
      <c r="F155" s="1" t="s">
        <v>362</v>
      </c>
      <c r="G155" s="1" t="s">
        <v>51</v>
      </c>
      <c r="H155" s="1" t="s">
        <v>323</v>
      </c>
      <c r="I155" s="1" t="s">
        <v>38</v>
      </c>
      <c r="J155" s="9">
        <v>74570</v>
      </c>
      <c r="K155" s="1" t="s">
        <v>42</v>
      </c>
      <c r="L155" s="1" t="s">
        <v>288</v>
      </c>
      <c r="M155" s="1" t="s">
        <v>363</v>
      </c>
      <c r="N155" s="1" t="s">
        <v>320</v>
      </c>
      <c r="P15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55" s="2">
        <f>IFERROR(IFERROR(IFERROR(VLOOKUP(J155,Obs.Técnicas23[[Número de Série]:[Mês]],5,0),VLOOKUP(J155,Obs.Técnicas22[[Número de Série]:[Mês]],5,0)),(VLOOKUP(J155,Obs.Técnicas21[[Número de Série]:[Mês]],5,0))),P155)</f>
        <v>45051</v>
      </c>
      <c r="R155" s="1" t="str">
        <f ca="1">IF(Q155&lt;&gt;"",IF(Q155+365&gt;TODAY(),"Calibrado","Vencido"),"")</f>
        <v>Calibrado</v>
      </c>
      <c r="S155" s="1">
        <f>IFERROR(IFERROR(IFERROR(VLOOKUP(J155,Obs.Técnicas23[[Número de Série]:[Mês]],2,0),VLOOKUP(J155,Obs.Técnicas22[[Número de Série]:[Mês]],2,0)),(VLOOKUP(J155,Obs.Técnicas21[[Número de Série]:[Mês]],2,0))),"")</f>
        <v>22392</v>
      </c>
      <c r="T155" s="1" t="str">
        <f>IFERROR(IFERROR(IFERROR(VLOOKUP(J155,Obs.Técnicas23[[Número de Série]:[Mês]],3,0),VLOOKUP(J155,Obs.Técnicas22[[Número de Série]:[Mês]],3,0)),(VLOOKUP(J155,Obs.Técnicas21[[Número de Série]:[Mês]],3,0))),"Hexis")</f>
        <v>ER ANALITICA</v>
      </c>
      <c r="U155" s="1">
        <f>IFERROR(IFERROR(IFERROR(VLOOKUP(J155,Obs.Técnicas23[[Número de Série]:[Mês]],4,0),VLOOKUP(J155,Obs.Técnicas22[[Número de Série]:[Mês]],4,0)),(VLOOKUP(J155,Obs.Técnicas21[[Número de Série]:[Mês]],4,0))),"")</f>
        <v>0</v>
      </c>
      <c r="V155" s="1" t="s">
        <v>1209</v>
      </c>
      <c r="W155" s="1">
        <f>IF(Q155&lt;&gt;"",MONTH(Q155),"")</f>
        <v>5</v>
      </c>
      <c r="Y155" s="1" t="e">
        <f>VLOOKUP(Controle[[#This Row],[Serial Number]],'Adicionados '!$B:$L,11,FALSE)</f>
        <v>#N/A</v>
      </c>
    </row>
    <row r="156" spans="1:25" hidden="1" x14ac:dyDescent="0.25">
      <c r="A156" s="1" t="s">
        <v>23</v>
      </c>
      <c r="B156" s="1" t="s">
        <v>1484</v>
      </c>
      <c r="C156" s="1" t="s">
        <v>1485</v>
      </c>
      <c r="D156" s="37" t="s">
        <v>1486</v>
      </c>
      <c r="H156" s="1" t="s">
        <v>323</v>
      </c>
      <c r="I156" s="1" t="s">
        <v>250</v>
      </c>
      <c r="J156" s="9">
        <v>152480002035</v>
      </c>
      <c r="K156" s="1" t="s">
        <v>36</v>
      </c>
      <c r="L156" s="1" t="s">
        <v>128</v>
      </c>
      <c r="M156" s="1" t="s">
        <v>1481</v>
      </c>
      <c r="N156" s="1" t="s">
        <v>1482</v>
      </c>
      <c r="P15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56" s="2">
        <f>IFERROR(IFERROR(IFERROR(VLOOKUP(J156,Obs.Técnicas23[[Número de Série]:[Mês]],5,0),VLOOKUP(J156,Obs.Técnicas22[[Número de Série]:[Mês]],5,0)),(VLOOKUP(J156,Obs.Técnicas21[[Número de Série]:[Mês]],5,0))),P156)</f>
        <v>44985</v>
      </c>
      <c r="R156" s="1" t="str">
        <f t="shared" ca="1" si="4"/>
        <v>Calibrado</v>
      </c>
      <c r="S156" s="1">
        <f>IFERROR(IFERROR(IFERROR(VLOOKUP(J156,Obs.Técnicas23[[Número de Série]:[Mês]],2,0),VLOOKUP(J156,Obs.Técnicas22[[Número de Série]:[Mês]],2,0)),(VLOOKUP(J156,Obs.Técnicas21[[Número de Série]:[Mês]],2,0))),"")</f>
        <v>20599</v>
      </c>
      <c r="T156" s="1" t="str">
        <f>IFERROR(IFERROR(IFERROR(VLOOKUP(J156,Obs.Técnicas23[[Número de Série]:[Mês]],3,0),VLOOKUP(J156,Obs.Técnicas22[[Número de Série]:[Mês]],3,0)),(VLOOKUP(J156,Obs.Técnicas21[[Número de Série]:[Mês]],3,0))),"Hexis")</f>
        <v>ER ANALITICA</v>
      </c>
      <c r="U156" s="1">
        <f>IFERROR(IFERROR(IFERROR(VLOOKUP(J156,Obs.Técnicas23[[Número de Série]:[Mês]],4,0),VLOOKUP(J156,Obs.Técnicas22[[Número de Série]:[Mês]],4,0)),(VLOOKUP(J156,Obs.Técnicas21[[Número de Série]:[Mês]],4,0))),"")</f>
        <v>0</v>
      </c>
      <c r="V156" s="1" t="s">
        <v>1209</v>
      </c>
      <c r="W156" s="1">
        <f t="shared" si="5"/>
        <v>2</v>
      </c>
      <c r="Y156" s="1" t="str">
        <f>VLOOKUP(Controle[[#This Row],[Serial Number]],'Adicionados '!$B:$L,11,FALSE)</f>
        <v>ADICIONADO</v>
      </c>
    </row>
    <row r="157" spans="1:25" hidden="1" x14ac:dyDescent="0.25">
      <c r="A157" s="1" t="s">
        <v>23</v>
      </c>
      <c r="B157" s="1" t="s">
        <v>1484</v>
      </c>
      <c r="C157" s="1" t="s">
        <v>1485</v>
      </c>
      <c r="D157" s="37" t="s">
        <v>1486</v>
      </c>
      <c r="H157" s="1" t="s">
        <v>323</v>
      </c>
      <c r="I157" s="1" t="s">
        <v>153</v>
      </c>
      <c r="J157" s="9">
        <v>6256128</v>
      </c>
      <c r="K157" s="1" t="s">
        <v>39</v>
      </c>
      <c r="L157" s="1" t="s">
        <v>1195</v>
      </c>
      <c r="M157" s="1" t="s">
        <v>1481</v>
      </c>
      <c r="N157" s="1" t="s">
        <v>1482</v>
      </c>
      <c r="P15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57" s="2">
        <f>IFERROR(IFERROR(IFERROR(VLOOKUP(J157,Obs.Técnicas23[[Número de Série]:[Mês]],5,0),VLOOKUP(J157,Obs.Técnicas22[[Número de Série]:[Mês]],5,0)),(VLOOKUP(J157,Obs.Técnicas21[[Número de Série]:[Mês]],5,0))),P157)</f>
        <v>44985</v>
      </c>
      <c r="R157" s="1" t="str">
        <f t="shared" ca="1" si="4"/>
        <v>Calibrado</v>
      </c>
      <c r="S157" s="1">
        <f>IFERROR(IFERROR(IFERROR(VLOOKUP(J157,Obs.Técnicas23[[Número de Série]:[Mês]],2,0),VLOOKUP(J157,Obs.Técnicas22[[Número de Série]:[Mês]],2,0)),(VLOOKUP(J157,Obs.Técnicas21[[Número de Série]:[Mês]],2,0))),"")</f>
        <v>20600</v>
      </c>
      <c r="T157" s="1" t="str">
        <f>IFERROR(IFERROR(IFERROR(VLOOKUP(J157,Obs.Técnicas23[[Número de Série]:[Mês]],3,0),VLOOKUP(J157,Obs.Técnicas22[[Número de Série]:[Mês]],3,0)),(VLOOKUP(J157,Obs.Técnicas21[[Número de Série]:[Mês]],3,0))),"Hexis")</f>
        <v>ER ANALITICA</v>
      </c>
      <c r="U157" s="1">
        <f>IFERROR(IFERROR(IFERROR(VLOOKUP(J157,Obs.Técnicas23[[Número de Série]:[Mês]],4,0),VLOOKUP(J157,Obs.Técnicas22[[Número de Série]:[Mês]],4,0)),(VLOOKUP(J157,Obs.Técnicas21[[Número de Série]:[Mês]],4,0))),"")</f>
        <v>0</v>
      </c>
      <c r="V157" s="1" t="s">
        <v>1209</v>
      </c>
      <c r="W157" s="1">
        <f t="shared" si="5"/>
        <v>2</v>
      </c>
      <c r="Y157" s="1" t="str">
        <f>VLOOKUP(Controle[[#This Row],[Serial Number]],'Adicionados '!$B:$L,11,FALSE)</f>
        <v>ADICIONADO</v>
      </c>
    </row>
    <row r="158" spans="1:25" hidden="1" x14ac:dyDescent="0.25">
      <c r="A158" s="1" t="s">
        <v>23</v>
      </c>
      <c r="B158" s="1" t="s">
        <v>364</v>
      </c>
      <c r="C158" s="1" t="s">
        <v>365</v>
      </c>
      <c r="D158" s="1" t="s">
        <v>1418</v>
      </c>
      <c r="E158" s="1" t="s">
        <v>261</v>
      </c>
      <c r="F158" s="32" t="s">
        <v>1425</v>
      </c>
      <c r="G158" s="1" t="s">
        <v>1415</v>
      </c>
      <c r="H158" s="1" t="s">
        <v>366</v>
      </c>
      <c r="I158" s="1" t="s">
        <v>41</v>
      </c>
      <c r="J158" s="9">
        <v>6253970</v>
      </c>
      <c r="K158" s="1" t="s">
        <v>39</v>
      </c>
      <c r="L158" s="1" t="s">
        <v>367</v>
      </c>
      <c r="M158" s="1" t="s">
        <v>368</v>
      </c>
      <c r="P15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58" s="2">
        <f>IFERROR(IFERROR(IFERROR(VLOOKUP(J158,Obs.Técnicas23[[Número de Série]:[Mês]],5,0),VLOOKUP(J158,Obs.Técnicas22[[Número de Série]:[Mês]],5,0)),(VLOOKUP(J158,Obs.Técnicas21[[Número de Série]:[Mês]],5,0))),P158)</f>
        <v>44799</v>
      </c>
      <c r="R158" s="1" t="str">
        <f t="shared" ca="1" si="4"/>
        <v>Calibrado</v>
      </c>
      <c r="S158" s="1">
        <f>IFERROR(IFERROR(IFERROR(VLOOKUP(J158,Obs.Técnicas23[[Número de Série]:[Mês]],2,0),VLOOKUP(J158,Obs.Técnicas22[[Número de Série]:[Mês]],2,0)),(VLOOKUP(J158,Obs.Técnicas21[[Número de Série]:[Mês]],2,0))),"")</f>
        <v>17718</v>
      </c>
      <c r="T158" s="1" t="str">
        <f>IFERROR(IFERROR(IFERROR(VLOOKUP(J158,Obs.Técnicas23[[Número de Série]:[Mês]],3,0),VLOOKUP(J158,Obs.Técnicas22[[Número de Série]:[Mês]],3,0)),(VLOOKUP(J158,Obs.Técnicas21[[Número de Série]:[Mês]],3,0))),"Hexis")</f>
        <v>ER ANALITICA</v>
      </c>
      <c r="U158" s="1">
        <f>IFERROR(IFERROR(IFERROR(VLOOKUP(J158,Obs.Técnicas23[[Número de Série]:[Mês]],4,0),VLOOKUP(J158,Obs.Técnicas22[[Número de Série]:[Mês]],4,0)),(VLOOKUP(J158,Obs.Técnicas21[[Número de Série]:[Mês]],4,0))),"")</f>
        <v>0</v>
      </c>
      <c r="V158" s="1" t="s">
        <v>1209</v>
      </c>
      <c r="W158" s="1">
        <f t="shared" si="5"/>
        <v>8</v>
      </c>
      <c r="X158" s="1">
        <v>5</v>
      </c>
      <c r="Y158" s="1" t="str">
        <f>VLOOKUP(Controle[[#This Row],[Serial Number]],'Adicionados '!$B:$L,11,FALSE)</f>
        <v>ADICIONADO</v>
      </c>
    </row>
    <row r="159" spans="1:25" hidden="1" x14ac:dyDescent="0.25">
      <c r="A159" s="1" t="s">
        <v>23</v>
      </c>
      <c r="B159" s="1" t="s">
        <v>364</v>
      </c>
      <c r="C159" s="1" t="s">
        <v>365</v>
      </c>
      <c r="D159" s="1" t="s">
        <v>1418</v>
      </c>
      <c r="E159" s="1" t="s">
        <v>261</v>
      </c>
      <c r="F159" s="32" t="s">
        <v>1425</v>
      </c>
      <c r="G159" s="1" t="s">
        <v>1415</v>
      </c>
      <c r="H159" s="1" t="s">
        <v>366</v>
      </c>
      <c r="I159" s="1" t="s">
        <v>250</v>
      </c>
      <c r="J159" s="9" t="s">
        <v>1279</v>
      </c>
      <c r="K159" s="1" t="s">
        <v>36</v>
      </c>
      <c r="L159" s="1" t="s">
        <v>37</v>
      </c>
      <c r="M159" s="1" t="s">
        <v>368</v>
      </c>
      <c r="P15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59" s="2">
        <f>IFERROR(IFERROR(IFERROR(VLOOKUP(J159,Obs.Técnicas23[[Número de Série]:[Mês]],5,0),VLOOKUP(J159,Obs.Técnicas22[[Número de Série]:[Mês]],5,0)),(VLOOKUP(J159,Obs.Técnicas21[[Número de Série]:[Mês]],5,0))),P159)</f>
        <v>44799</v>
      </c>
      <c r="R159" s="1" t="str">
        <f t="shared" ca="1" si="4"/>
        <v>Calibrado</v>
      </c>
      <c r="S159" s="1">
        <f>IFERROR(IFERROR(IFERROR(VLOOKUP(J159,Obs.Técnicas23[[Número de Série]:[Mês]],2,0),VLOOKUP(J159,Obs.Técnicas22[[Número de Série]:[Mês]],2,0)),(VLOOKUP(J159,Obs.Técnicas21[[Número de Série]:[Mês]],2,0))),"")</f>
        <v>17719</v>
      </c>
      <c r="T159" s="1" t="str">
        <f>IFERROR(IFERROR(IFERROR(VLOOKUP(J159,Obs.Técnicas23[[Número de Série]:[Mês]],3,0),VLOOKUP(J159,Obs.Técnicas22[[Número de Série]:[Mês]],3,0)),(VLOOKUP(J159,Obs.Técnicas21[[Número de Série]:[Mês]],3,0))),"Hexis")</f>
        <v>ER ANALITICA</v>
      </c>
      <c r="U159" s="1">
        <f>IFERROR(IFERROR(IFERROR(VLOOKUP(J159,Obs.Técnicas23[[Número de Série]:[Mês]],4,0),VLOOKUP(J159,Obs.Técnicas22[[Número de Série]:[Mês]],4,0)),(VLOOKUP(J159,Obs.Técnicas21[[Número de Série]:[Mês]],4,0))),"")</f>
        <v>0</v>
      </c>
      <c r="V159" s="1" t="s">
        <v>1209</v>
      </c>
      <c r="W159" s="1">
        <f t="shared" si="5"/>
        <v>8</v>
      </c>
      <c r="X159" s="1">
        <v>5</v>
      </c>
      <c r="Y159" s="1" t="e">
        <f>VLOOKUP(Controle[[#This Row],[Serial Number]],'Adicionados '!$B:$L,11,FALSE)</f>
        <v>#N/A</v>
      </c>
    </row>
    <row r="160" spans="1:25" hidden="1" x14ac:dyDescent="0.25">
      <c r="A160" s="1" t="s">
        <v>23</v>
      </c>
      <c r="B160" s="1" t="s">
        <v>370</v>
      </c>
      <c r="C160" s="1" t="s">
        <v>371</v>
      </c>
      <c r="D160" s="1" t="s">
        <v>372</v>
      </c>
      <c r="E160" s="1" t="s">
        <v>261</v>
      </c>
      <c r="F160" s="32" t="s">
        <v>1425</v>
      </c>
      <c r="G160" s="1" t="s">
        <v>1415</v>
      </c>
      <c r="H160" s="1" t="s">
        <v>366</v>
      </c>
      <c r="I160" s="1" t="s">
        <v>153</v>
      </c>
      <c r="J160" s="9">
        <v>6270110</v>
      </c>
      <c r="K160" s="1" t="s">
        <v>39</v>
      </c>
      <c r="L160" s="1" t="s">
        <v>378</v>
      </c>
      <c r="M160" s="1" t="s">
        <v>376</v>
      </c>
      <c r="N160" s="1" t="s">
        <v>34</v>
      </c>
      <c r="P16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60" s="2">
        <f>IFERROR(IFERROR(IFERROR(VLOOKUP(J160,Obs.Técnicas23[[Número de Série]:[Mês]],5,0),VLOOKUP(J160,Obs.Técnicas22[[Número de Série]:[Mês]],5,0)),(VLOOKUP(J160,Obs.Técnicas21[[Número de Série]:[Mês]],5,0))),P160)</f>
        <v>44799</v>
      </c>
      <c r="R160" s="1" t="str">
        <f t="shared" ca="1" si="4"/>
        <v>Calibrado</v>
      </c>
      <c r="S160" s="1">
        <f>IFERROR(IFERROR(IFERROR(VLOOKUP(J160,Obs.Técnicas23[[Número de Série]:[Mês]],2,0),VLOOKUP(J160,Obs.Técnicas22[[Número de Série]:[Mês]],2,0)),(VLOOKUP(J160,Obs.Técnicas21[[Número de Série]:[Mês]],2,0))),"")</f>
        <v>17708</v>
      </c>
      <c r="T160" s="1" t="str">
        <f>IFERROR(IFERROR(IFERROR(VLOOKUP(J160,Obs.Técnicas23[[Número de Série]:[Mês]],3,0),VLOOKUP(J160,Obs.Técnicas22[[Número de Série]:[Mês]],3,0)),(VLOOKUP(J160,Obs.Técnicas21[[Número de Série]:[Mês]],3,0))),"Hexis")</f>
        <v>ER ANALITICA</v>
      </c>
      <c r="U160" s="1">
        <f>IFERROR(IFERROR(IFERROR(VLOOKUP(J160,Obs.Técnicas23[[Número de Série]:[Mês]],4,0),VLOOKUP(J160,Obs.Técnicas22[[Número de Série]:[Mês]],4,0)),(VLOOKUP(J160,Obs.Técnicas21[[Número de Série]:[Mês]],4,0))),"")</f>
        <v>0</v>
      </c>
      <c r="V160" s="1" t="s">
        <v>1209</v>
      </c>
      <c r="W160" s="1">
        <f t="shared" si="5"/>
        <v>8</v>
      </c>
      <c r="X160" s="1">
        <v>5</v>
      </c>
      <c r="Y160" s="1" t="e">
        <f>VLOOKUP(Controle[[#This Row],[Serial Number]],'Adicionados '!$B:$L,11,FALSE)</f>
        <v>#N/A</v>
      </c>
    </row>
    <row r="161" spans="1:25" hidden="1" x14ac:dyDescent="0.25">
      <c r="A161" s="1" t="s">
        <v>23</v>
      </c>
      <c r="B161" s="1" t="s">
        <v>370</v>
      </c>
      <c r="C161" s="1" t="s">
        <v>371</v>
      </c>
      <c r="D161" s="1" t="s">
        <v>372</v>
      </c>
      <c r="E161" s="1" t="s">
        <v>261</v>
      </c>
      <c r="F161" s="32" t="s">
        <v>1425</v>
      </c>
      <c r="G161" s="1" t="s">
        <v>1415</v>
      </c>
      <c r="H161" s="1" t="s">
        <v>366</v>
      </c>
      <c r="I161" s="1" t="s">
        <v>250</v>
      </c>
      <c r="J161" s="9">
        <v>210246601028</v>
      </c>
      <c r="K161" s="1" t="s">
        <v>36</v>
      </c>
      <c r="L161" s="1" t="s">
        <v>128</v>
      </c>
      <c r="M161" s="1" t="s">
        <v>376</v>
      </c>
      <c r="N161" s="1" t="s">
        <v>34</v>
      </c>
      <c r="P16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61" s="2">
        <f>IFERROR(IFERROR(IFERROR(VLOOKUP(J161,Obs.Técnicas23[[Número de Série]:[Mês]],5,0),VLOOKUP(J161,Obs.Técnicas22[[Número de Série]:[Mês]],5,0)),(VLOOKUP(J161,Obs.Técnicas21[[Número de Série]:[Mês]],5,0))),P161)</f>
        <v>44799</v>
      </c>
      <c r="R161" s="1" t="str">
        <f t="shared" ca="1" si="4"/>
        <v>Calibrado</v>
      </c>
      <c r="S161" s="1">
        <f>IFERROR(IFERROR(IFERROR(VLOOKUP(J161,Obs.Técnicas23[[Número de Série]:[Mês]],2,0),VLOOKUP(J161,Obs.Técnicas22[[Número de Série]:[Mês]],2,0)),(VLOOKUP(J161,Obs.Técnicas21[[Número de Série]:[Mês]],2,0))),"")</f>
        <v>17707</v>
      </c>
      <c r="T161" s="1" t="str">
        <f>IFERROR(IFERROR(IFERROR(VLOOKUP(J161,Obs.Técnicas23[[Número de Série]:[Mês]],3,0),VLOOKUP(J161,Obs.Técnicas22[[Número de Série]:[Mês]],3,0)),(VLOOKUP(J161,Obs.Técnicas21[[Número de Série]:[Mês]],3,0))),"Hexis")</f>
        <v>ER ANALITICA</v>
      </c>
      <c r="U161" s="1">
        <f>IFERROR(IFERROR(IFERROR(VLOOKUP(J161,Obs.Técnicas23[[Número de Série]:[Mês]],4,0),VLOOKUP(J161,Obs.Técnicas22[[Número de Série]:[Mês]],4,0)),(VLOOKUP(J161,Obs.Técnicas21[[Número de Série]:[Mês]],4,0))),"")</f>
        <v>0</v>
      </c>
      <c r="V161" s="1" t="s">
        <v>1209</v>
      </c>
      <c r="W161" s="1">
        <f t="shared" si="5"/>
        <v>8</v>
      </c>
      <c r="X161" s="1">
        <v>5</v>
      </c>
      <c r="Y161" s="1" t="e">
        <f>VLOOKUP(Controle[[#This Row],[Serial Number]],'Adicionados '!$B:$L,11,FALSE)</f>
        <v>#N/A</v>
      </c>
    </row>
    <row r="162" spans="1:25" hidden="1" x14ac:dyDescent="0.25">
      <c r="A162" s="1" t="s">
        <v>23</v>
      </c>
      <c r="B162" s="1" t="s">
        <v>370</v>
      </c>
      <c r="C162" s="1" t="s">
        <v>371</v>
      </c>
      <c r="D162" s="1" t="s">
        <v>372</v>
      </c>
      <c r="E162" s="1" t="s">
        <v>261</v>
      </c>
      <c r="F162" s="32" t="s">
        <v>1425</v>
      </c>
      <c r="G162" s="1" t="s">
        <v>1415</v>
      </c>
      <c r="H162" s="1" t="s">
        <v>366</v>
      </c>
      <c r="I162" s="1" t="s">
        <v>41</v>
      </c>
      <c r="J162" s="9">
        <v>2015768</v>
      </c>
      <c r="K162" s="1" t="s">
        <v>87</v>
      </c>
      <c r="L162" s="1" t="s">
        <v>88</v>
      </c>
      <c r="M162" s="1" t="s">
        <v>376</v>
      </c>
      <c r="N162" s="1" t="s">
        <v>34</v>
      </c>
      <c r="P16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62" s="2">
        <f>IFERROR(IFERROR(IFERROR(VLOOKUP(J162,Obs.Técnicas23[[Número de Série]:[Mês]],5,0),VLOOKUP(J162,Obs.Técnicas22[[Número de Série]:[Mês]],5,0)),(VLOOKUP(J162,Obs.Técnicas21[[Número de Série]:[Mês]],5,0))),P162)</f>
        <v>44799</v>
      </c>
      <c r="R162" s="1" t="str">
        <f t="shared" ca="1" si="4"/>
        <v>Calibrado</v>
      </c>
      <c r="S162" s="1">
        <f>IFERROR(IFERROR(IFERROR(VLOOKUP(J162,Obs.Técnicas23[[Número de Série]:[Mês]],2,0),VLOOKUP(J162,Obs.Técnicas22[[Número de Série]:[Mês]],2,0)),(VLOOKUP(J162,Obs.Técnicas21[[Número de Série]:[Mês]],2,0))),"")</f>
        <v>17711</v>
      </c>
      <c r="T162" s="1" t="str">
        <f>IFERROR(IFERROR(IFERROR(VLOOKUP(J162,Obs.Técnicas23[[Número de Série]:[Mês]],3,0),VLOOKUP(J162,Obs.Técnicas22[[Número de Série]:[Mês]],3,0)),(VLOOKUP(J162,Obs.Técnicas21[[Número de Série]:[Mês]],3,0))),"Hexis")</f>
        <v>ER ANALITICA</v>
      </c>
      <c r="U162" s="1">
        <f>IFERROR(IFERROR(IFERROR(VLOOKUP(J162,Obs.Técnicas23[[Número de Série]:[Mês]],4,0),VLOOKUP(J162,Obs.Técnicas22[[Número de Série]:[Mês]],4,0)),(VLOOKUP(J162,Obs.Técnicas21[[Número de Série]:[Mês]],4,0))),"")</f>
        <v>0</v>
      </c>
      <c r="V162" s="1" t="s">
        <v>1209</v>
      </c>
      <c r="W162" s="1">
        <f t="shared" si="5"/>
        <v>8</v>
      </c>
      <c r="X162" s="1">
        <v>8</v>
      </c>
      <c r="Y162" s="1" t="e">
        <f>VLOOKUP(Controle[[#This Row],[Serial Number]],'Adicionados '!$B:$L,11,FALSE)</f>
        <v>#N/A</v>
      </c>
    </row>
    <row r="163" spans="1:25" hidden="1" x14ac:dyDescent="0.25">
      <c r="A163" s="1" t="s">
        <v>23</v>
      </c>
      <c r="B163" s="1" t="s">
        <v>370</v>
      </c>
      <c r="C163" s="1" t="s">
        <v>371</v>
      </c>
      <c r="D163" s="1" t="s">
        <v>372</v>
      </c>
      <c r="E163" s="1" t="s">
        <v>261</v>
      </c>
      <c r="F163" s="32" t="s">
        <v>1425</v>
      </c>
      <c r="G163" s="1" t="s">
        <v>1415</v>
      </c>
      <c r="H163" s="1" t="s">
        <v>366</v>
      </c>
      <c r="I163" s="1" t="s">
        <v>55</v>
      </c>
      <c r="J163" s="9">
        <v>1282924</v>
      </c>
      <c r="K163" s="1" t="s">
        <v>36</v>
      </c>
      <c r="L163" s="1" t="s">
        <v>56</v>
      </c>
      <c r="M163" s="1" t="s">
        <v>376</v>
      </c>
      <c r="N163" s="1" t="s">
        <v>34</v>
      </c>
      <c r="P16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63" s="2">
        <f>IFERROR(IFERROR(IFERROR(VLOOKUP(J163,Obs.Técnicas23[[Número de Série]:[Mês]],5,0),VLOOKUP(J163,Obs.Técnicas22[[Número de Série]:[Mês]],5,0)),(VLOOKUP(J163,Obs.Técnicas21[[Número de Série]:[Mês]],5,0))),P163)</f>
        <v>44799</v>
      </c>
      <c r="R163" s="1" t="str">
        <f t="shared" ca="1" si="4"/>
        <v>Calibrado</v>
      </c>
      <c r="S163" s="1">
        <f>IFERROR(IFERROR(IFERROR(VLOOKUP(J163,Obs.Técnicas23[[Número de Série]:[Mês]],2,0),VLOOKUP(J163,Obs.Técnicas22[[Número de Série]:[Mês]],2,0)),(VLOOKUP(J163,Obs.Técnicas21[[Número de Série]:[Mês]],2,0))),"")</f>
        <v>17709</v>
      </c>
      <c r="T163" s="1" t="str">
        <f>IFERROR(IFERROR(IFERROR(VLOOKUP(J163,Obs.Técnicas23[[Número de Série]:[Mês]],3,0),VLOOKUP(J163,Obs.Técnicas22[[Número de Série]:[Mês]],3,0)),(VLOOKUP(J163,Obs.Técnicas21[[Número de Série]:[Mês]],3,0))),"Hexis")</f>
        <v>ER ANALITICA</v>
      </c>
      <c r="U163" s="1">
        <f>IFERROR(IFERROR(IFERROR(VLOOKUP(J163,Obs.Técnicas23[[Número de Série]:[Mês]],4,0),VLOOKUP(J163,Obs.Técnicas22[[Número de Série]:[Mês]],4,0)),(VLOOKUP(J163,Obs.Técnicas21[[Número de Série]:[Mês]],4,0))),"")</f>
        <v>0</v>
      </c>
      <c r="V163" s="1" t="s">
        <v>1209</v>
      </c>
      <c r="W163" s="1">
        <f t="shared" si="5"/>
        <v>8</v>
      </c>
      <c r="X163" s="1">
        <v>8</v>
      </c>
      <c r="Y163" s="1" t="e">
        <f>VLOOKUP(Controle[[#This Row],[Serial Number]],'Adicionados '!$B:$L,11,FALSE)</f>
        <v>#N/A</v>
      </c>
    </row>
    <row r="164" spans="1:25" hidden="1" x14ac:dyDescent="0.25">
      <c r="A164" s="1" t="s">
        <v>23</v>
      </c>
      <c r="B164" s="1" t="s">
        <v>370</v>
      </c>
      <c r="C164" s="1" t="s">
        <v>371</v>
      </c>
      <c r="D164" s="1" t="s">
        <v>372</v>
      </c>
      <c r="E164" s="1" t="s">
        <v>261</v>
      </c>
      <c r="F164" s="32" t="s">
        <v>1425</v>
      </c>
      <c r="G164" s="1" t="s">
        <v>1415</v>
      </c>
      <c r="H164" s="1" t="s">
        <v>366</v>
      </c>
      <c r="I164" s="1" t="s">
        <v>41</v>
      </c>
      <c r="J164" s="9">
        <v>1526469</v>
      </c>
      <c r="K164" s="1" t="s">
        <v>87</v>
      </c>
      <c r="L164" s="1" t="s">
        <v>88</v>
      </c>
      <c r="M164" s="1" t="s">
        <v>376</v>
      </c>
      <c r="N164" s="1" t="s">
        <v>34</v>
      </c>
      <c r="P16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64" s="2">
        <f>IFERROR(IFERROR(IFERROR(VLOOKUP(J164,Obs.Técnicas23[[Número de Série]:[Mês]],5,0),VLOOKUP(J164,Obs.Técnicas22[[Número de Série]:[Mês]],5,0)),(VLOOKUP(J164,Obs.Técnicas21[[Número de Série]:[Mês]],5,0))),P164)</f>
        <v>44799</v>
      </c>
      <c r="R164" s="1" t="str">
        <f t="shared" ca="1" si="4"/>
        <v>Calibrado</v>
      </c>
      <c r="S164" s="1">
        <f>IFERROR(IFERROR(IFERROR(VLOOKUP(J164,Obs.Técnicas23[[Número de Série]:[Mês]],2,0),VLOOKUP(J164,Obs.Técnicas22[[Número de Série]:[Mês]],2,0)),(VLOOKUP(J164,Obs.Técnicas21[[Número de Série]:[Mês]],2,0))),"")</f>
        <v>17710</v>
      </c>
      <c r="T164" s="1" t="str">
        <f>IFERROR(IFERROR(IFERROR(VLOOKUP(J164,Obs.Técnicas23[[Número de Série]:[Mês]],3,0),VLOOKUP(J164,Obs.Técnicas22[[Número de Série]:[Mês]],3,0)),(VLOOKUP(J164,Obs.Técnicas21[[Número de Série]:[Mês]],3,0))),"Hexis")</f>
        <v>ER ANALITICA</v>
      </c>
      <c r="U164" s="1">
        <f>IFERROR(IFERROR(IFERROR(VLOOKUP(J164,Obs.Técnicas23[[Número de Série]:[Mês]],4,0),VLOOKUP(J164,Obs.Técnicas22[[Número de Série]:[Mês]],4,0)),(VLOOKUP(J164,Obs.Técnicas21[[Número de Série]:[Mês]],4,0))),"")</f>
        <v>0</v>
      </c>
      <c r="V164" s="1" t="s">
        <v>1209</v>
      </c>
      <c r="W164" s="1">
        <f t="shared" si="5"/>
        <v>8</v>
      </c>
      <c r="X164" s="1">
        <v>8</v>
      </c>
      <c r="Y164" s="1" t="e">
        <f>VLOOKUP(Controle[[#This Row],[Serial Number]],'Adicionados '!$B:$L,11,FALSE)</f>
        <v>#N/A</v>
      </c>
    </row>
    <row r="165" spans="1:25" hidden="1" x14ac:dyDescent="0.25">
      <c r="A165" s="1" t="s">
        <v>23</v>
      </c>
      <c r="B165" s="1" t="s">
        <v>370</v>
      </c>
      <c r="C165" s="1" t="s">
        <v>371</v>
      </c>
      <c r="D165" s="1" t="s">
        <v>372</v>
      </c>
      <c r="E165" s="1" t="s">
        <v>261</v>
      </c>
      <c r="F165" s="32" t="s">
        <v>1425</v>
      </c>
      <c r="G165" s="1" t="s">
        <v>1415</v>
      </c>
      <c r="H165" s="1" t="s">
        <v>366</v>
      </c>
      <c r="I165" s="1" t="s">
        <v>38</v>
      </c>
      <c r="J165" s="9">
        <v>19102890001009</v>
      </c>
      <c r="K165" s="1" t="s">
        <v>189</v>
      </c>
      <c r="L165" s="1" t="s">
        <v>190</v>
      </c>
      <c r="M165" s="1" t="s">
        <v>376</v>
      </c>
      <c r="N165" s="1" t="s">
        <v>34</v>
      </c>
      <c r="P16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65" s="2">
        <f>IFERROR(IFERROR(IFERROR(VLOOKUP(J165,Obs.Técnicas23[[Número de Série]:[Mês]],5,0),VLOOKUP(J165,Obs.Técnicas22[[Número de Série]:[Mês]],5,0)),(VLOOKUP(J165,Obs.Técnicas21[[Número de Série]:[Mês]],5,0))),P165)</f>
        <v>44799</v>
      </c>
      <c r="R165" s="1" t="str">
        <f t="shared" ca="1" si="4"/>
        <v>Calibrado</v>
      </c>
      <c r="S165" s="1">
        <f>IFERROR(IFERROR(IFERROR(VLOOKUP(J165,Obs.Técnicas23[[Número de Série]:[Mês]],2,0),VLOOKUP(J165,Obs.Técnicas22[[Número de Série]:[Mês]],2,0)),(VLOOKUP(J165,Obs.Técnicas21[[Número de Série]:[Mês]],2,0))),"")</f>
        <v>17712</v>
      </c>
      <c r="T165" s="1" t="str">
        <f>IFERROR(IFERROR(IFERROR(VLOOKUP(J165,Obs.Técnicas23[[Número de Série]:[Mês]],3,0),VLOOKUP(J165,Obs.Técnicas22[[Número de Série]:[Mês]],3,0)),(VLOOKUP(J165,Obs.Técnicas21[[Número de Série]:[Mês]],3,0))),"Hexis")</f>
        <v>ER ANALITICA</v>
      </c>
      <c r="U165" s="1">
        <f>IFERROR(IFERROR(IFERROR(VLOOKUP(J165,Obs.Técnicas23[[Número de Série]:[Mês]],4,0),VLOOKUP(J165,Obs.Técnicas22[[Número de Série]:[Mês]],4,0)),(VLOOKUP(J165,Obs.Técnicas21[[Número de Série]:[Mês]],4,0))),"")</f>
        <v>0</v>
      </c>
      <c r="V165" s="1" t="s">
        <v>1209</v>
      </c>
      <c r="W165" s="1">
        <f t="shared" si="5"/>
        <v>8</v>
      </c>
      <c r="X165" s="1">
        <v>8</v>
      </c>
      <c r="Y165" s="1" t="e">
        <f>VLOOKUP(Controle[[#This Row],[Serial Number]],'Adicionados '!$B:$L,11,FALSE)</f>
        <v>#N/A</v>
      </c>
    </row>
    <row r="166" spans="1:25" hidden="1" x14ac:dyDescent="0.25">
      <c r="A166" s="1" t="s">
        <v>23</v>
      </c>
      <c r="B166" s="1" t="s">
        <v>382</v>
      </c>
      <c r="C166" s="1" t="s">
        <v>383</v>
      </c>
      <c r="D166" s="1" t="s">
        <v>384</v>
      </c>
      <c r="E166" s="1" t="s">
        <v>382</v>
      </c>
      <c r="F166" s="1" t="s">
        <v>383</v>
      </c>
      <c r="G166" s="1" t="s">
        <v>385</v>
      </c>
      <c r="H166" s="1" t="s">
        <v>366</v>
      </c>
      <c r="I166" s="1" t="s">
        <v>38</v>
      </c>
      <c r="J166" s="9">
        <v>4212781</v>
      </c>
      <c r="K166" s="1" t="s">
        <v>39</v>
      </c>
      <c r="L166" s="1" t="s">
        <v>40</v>
      </c>
      <c r="M166" s="1" t="s">
        <v>386</v>
      </c>
      <c r="N166" s="1" t="s">
        <v>164</v>
      </c>
      <c r="O166" s="2">
        <v>44055</v>
      </c>
      <c r="P16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66" s="2">
        <f>IFERROR(IFERROR(IFERROR(VLOOKUP(J166,Obs.Técnicas23[[Número de Série]:[Mês]],5,0),VLOOKUP(J166,Obs.Técnicas22[[Número de Série]:[Mês]],5,0)),(VLOOKUP(J166,Obs.Técnicas21[[Número de Série]:[Mês]],5,0))),P166)</f>
        <v>44799</v>
      </c>
      <c r="R166" s="1" t="str">
        <f t="shared" ca="1" si="4"/>
        <v>Calibrado</v>
      </c>
      <c r="S166" s="1">
        <f>IFERROR(IFERROR(IFERROR(VLOOKUP(J166,Obs.Técnicas23[[Número de Série]:[Mês]],2,0),VLOOKUP(J166,Obs.Técnicas22[[Número de Série]:[Mês]],2,0)),(VLOOKUP(J166,Obs.Técnicas21[[Número de Série]:[Mês]],2,0))),"")</f>
        <v>17694</v>
      </c>
      <c r="T166" s="1" t="str">
        <f>IFERROR(IFERROR(IFERROR(VLOOKUP(J166,Obs.Técnicas23[[Número de Série]:[Mês]],3,0),VLOOKUP(J166,Obs.Técnicas22[[Número de Série]:[Mês]],3,0)),(VLOOKUP(J166,Obs.Técnicas21[[Número de Série]:[Mês]],3,0))),"Hexis")</f>
        <v>ER ANALITICA</v>
      </c>
      <c r="U166" s="1">
        <f>IFERROR(IFERROR(IFERROR(VLOOKUP(J166,Obs.Técnicas23[[Número de Série]:[Mês]],4,0),VLOOKUP(J166,Obs.Técnicas22[[Número de Série]:[Mês]],4,0)),(VLOOKUP(J166,Obs.Técnicas21[[Número de Série]:[Mês]],4,0))),"")</f>
        <v>0</v>
      </c>
      <c r="V166" s="1" t="s">
        <v>1209</v>
      </c>
      <c r="W166" s="1">
        <f t="shared" si="5"/>
        <v>8</v>
      </c>
      <c r="X166" s="1">
        <v>8</v>
      </c>
      <c r="Y166" s="1" t="e">
        <f>VLOOKUP(Controle[[#This Row],[Serial Number]],'Adicionados '!$B:$L,11,FALSE)</f>
        <v>#N/A</v>
      </c>
    </row>
    <row r="167" spans="1:25" hidden="1" x14ac:dyDescent="0.25">
      <c r="A167" s="1" t="s">
        <v>23</v>
      </c>
      <c r="B167" s="1" t="s">
        <v>382</v>
      </c>
      <c r="C167" s="1" t="s">
        <v>383</v>
      </c>
      <c r="D167" s="1" t="s">
        <v>384</v>
      </c>
      <c r="E167" s="1" t="s">
        <v>382</v>
      </c>
      <c r="F167" s="1" t="s">
        <v>383</v>
      </c>
      <c r="G167" s="1" t="s">
        <v>385</v>
      </c>
      <c r="H167" s="1" t="s">
        <v>366</v>
      </c>
      <c r="I167" s="1" t="s">
        <v>68</v>
      </c>
      <c r="J167" s="9">
        <v>1228420502</v>
      </c>
      <c r="K167" s="1" t="s">
        <v>70</v>
      </c>
      <c r="L167" s="1" t="s">
        <v>387</v>
      </c>
      <c r="M167" s="1" t="s">
        <v>386</v>
      </c>
      <c r="N167" s="1" t="s">
        <v>164</v>
      </c>
      <c r="O167" s="2">
        <v>44056</v>
      </c>
      <c r="P16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167" s="2">
        <f>IFERROR(IFERROR(IFERROR(VLOOKUP(J167,Obs.Técnicas23[[Número de Série]:[Mês]],5,0),VLOOKUP(J167,Obs.Técnicas22[[Número de Série]:[Mês]],5,0)),(VLOOKUP(J167,Obs.Técnicas21[[Número de Série]:[Mês]],5,0))),P167)</f>
        <v>44799</v>
      </c>
      <c r="R167" s="1" t="str">
        <f t="shared" ca="1" si="4"/>
        <v>Calibrado</v>
      </c>
      <c r="S167" s="1">
        <f>IFERROR(IFERROR(IFERROR(VLOOKUP(J167,Obs.Técnicas23[[Número de Série]:[Mês]],2,0),VLOOKUP(J167,Obs.Técnicas22[[Número de Série]:[Mês]],2,0)),(VLOOKUP(J167,Obs.Técnicas21[[Número de Série]:[Mês]],2,0))),"")</f>
        <v>17700</v>
      </c>
      <c r="T167" s="1" t="str">
        <f>IFERROR(IFERROR(IFERROR(VLOOKUP(J167,Obs.Técnicas23[[Número de Série]:[Mês]],3,0),VLOOKUP(J167,Obs.Técnicas22[[Número de Série]:[Mês]],3,0)),(VLOOKUP(J167,Obs.Técnicas21[[Número de Série]:[Mês]],3,0))),"Hexis")</f>
        <v>ER ANALITICA</v>
      </c>
      <c r="U167" s="1">
        <f>IFERROR(IFERROR(IFERROR(VLOOKUP(J167,Obs.Técnicas23[[Número de Série]:[Mês]],4,0),VLOOKUP(J167,Obs.Técnicas22[[Número de Série]:[Mês]],4,0)),(VLOOKUP(J167,Obs.Técnicas21[[Número de Série]:[Mês]],4,0))),"")</f>
        <v>0</v>
      </c>
      <c r="V167" s="1" t="s">
        <v>1209</v>
      </c>
      <c r="W167" s="1">
        <f t="shared" si="5"/>
        <v>8</v>
      </c>
      <c r="X167" s="1">
        <v>8</v>
      </c>
      <c r="Y167" s="1" t="e">
        <f>VLOOKUP(Controle[[#This Row],[Serial Number]],'Adicionados '!$B:$L,11,FALSE)</f>
        <v>#N/A</v>
      </c>
    </row>
    <row r="168" spans="1:25" hidden="1" x14ac:dyDescent="0.25">
      <c r="A168" s="1" t="s">
        <v>23</v>
      </c>
      <c r="B168" s="1" t="s">
        <v>382</v>
      </c>
      <c r="C168" s="1" t="s">
        <v>383</v>
      </c>
      <c r="D168" s="1" t="s">
        <v>384</v>
      </c>
      <c r="E168" s="1" t="s">
        <v>382</v>
      </c>
      <c r="F168" s="1" t="s">
        <v>383</v>
      </c>
      <c r="G168" s="1" t="s">
        <v>385</v>
      </c>
      <c r="H168" s="1" t="s">
        <v>366</v>
      </c>
      <c r="I168" s="1" t="s">
        <v>250</v>
      </c>
      <c r="J168" s="9">
        <v>141160002025</v>
      </c>
      <c r="K168" s="1" t="s">
        <v>36</v>
      </c>
      <c r="L168" s="1" t="s">
        <v>128</v>
      </c>
      <c r="M168" s="1" t="s">
        <v>386</v>
      </c>
      <c r="N168" s="1" t="s">
        <v>164</v>
      </c>
      <c r="O168" s="2">
        <v>44056</v>
      </c>
      <c r="P16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68" s="2">
        <f>IFERROR(IFERROR(IFERROR(VLOOKUP(J168,Obs.Técnicas23[[Número de Série]:[Mês]],5,0),VLOOKUP(J168,Obs.Técnicas22[[Número de Série]:[Mês]],5,0)),(VLOOKUP(J168,Obs.Técnicas21[[Número de Série]:[Mês]],5,0))),P168)</f>
        <v>44799</v>
      </c>
      <c r="R168" s="1" t="str">
        <f t="shared" ca="1" si="4"/>
        <v>Calibrado</v>
      </c>
      <c r="S168" s="1">
        <f>IFERROR(IFERROR(IFERROR(VLOOKUP(J168,Obs.Técnicas23[[Número de Série]:[Mês]],2,0),VLOOKUP(J168,Obs.Técnicas22[[Número de Série]:[Mês]],2,0)),(VLOOKUP(J168,Obs.Técnicas21[[Número de Série]:[Mês]],2,0))),"")</f>
        <v>17702</v>
      </c>
      <c r="T168" s="1" t="str">
        <f>IFERROR(IFERROR(IFERROR(VLOOKUP(J168,Obs.Técnicas23[[Número de Série]:[Mês]],3,0),VLOOKUP(J168,Obs.Técnicas22[[Número de Série]:[Mês]],3,0)),(VLOOKUP(J168,Obs.Técnicas21[[Número de Série]:[Mês]],3,0))),"Hexis")</f>
        <v>ER ANALITICA</v>
      </c>
      <c r="U168" s="1">
        <f>IFERROR(IFERROR(IFERROR(VLOOKUP(J168,Obs.Técnicas23[[Número de Série]:[Mês]],4,0),VLOOKUP(J168,Obs.Técnicas22[[Número de Série]:[Mês]],4,0)),(VLOOKUP(J168,Obs.Técnicas21[[Número de Série]:[Mês]],4,0))),"")</f>
        <v>0</v>
      </c>
      <c r="V168" s="1" t="s">
        <v>1209</v>
      </c>
      <c r="W168" s="1">
        <f t="shared" si="5"/>
        <v>8</v>
      </c>
      <c r="X168" s="1">
        <v>3</v>
      </c>
      <c r="Y168" s="1" t="e">
        <f>VLOOKUP(Controle[[#This Row],[Serial Number]],'Adicionados '!$B:$L,11,FALSE)</f>
        <v>#N/A</v>
      </c>
    </row>
    <row r="169" spans="1:25" hidden="1" x14ac:dyDescent="0.25">
      <c r="A169" s="1" t="s">
        <v>23</v>
      </c>
      <c r="B169" s="1" t="s">
        <v>382</v>
      </c>
      <c r="C169" s="1" t="s">
        <v>383</v>
      </c>
      <c r="D169" s="1" t="s">
        <v>384</v>
      </c>
      <c r="E169" s="1" t="s">
        <v>382</v>
      </c>
      <c r="F169" s="1" t="s">
        <v>383</v>
      </c>
      <c r="G169" s="1" t="s">
        <v>385</v>
      </c>
      <c r="H169" s="1" t="s">
        <v>366</v>
      </c>
      <c r="I169" s="1" t="s">
        <v>250</v>
      </c>
      <c r="J169" s="9">
        <v>133570002031</v>
      </c>
      <c r="K169" s="1" t="s">
        <v>36</v>
      </c>
      <c r="L169" s="1" t="s">
        <v>128</v>
      </c>
      <c r="M169" s="1" t="s">
        <v>386</v>
      </c>
      <c r="N169" s="1" t="s">
        <v>164</v>
      </c>
      <c r="O169" s="2">
        <v>44056</v>
      </c>
      <c r="P16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69" s="2">
        <f>IFERROR(IFERROR(IFERROR(VLOOKUP(J169,Obs.Técnicas23[[Número de Série]:[Mês]],5,0),VLOOKUP(J169,Obs.Técnicas22[[Número de Série]:[Mês]],5,0)),(VLOOKUP(J169,Obs.Técnicas21[[Número de Série]:[Mês]],5,0))),P169)</f>
        <v>44796</v>
      </c>
      <c r="R169" s="1" t="str">
        <f t="shared" ca="1" si="4"/>
        <v>Calibrado</v>
      </c>
      <c r="S169" s="1">
        <f>IFERROR(IFERROR(IFERROR(VLOOKUP(J169,Obs.Técnicas23[[Número de Série]:[Mês]],2,0),VLOOKUP(J169,Obs.Técnicas22[[Número de Série]:[Mês]],2,0)),(VLOOKUP(J169,Obs.Técnicas21[[Número de Série]:[Mês]],2,0))),"")</f>
        <v>17715</v>
      </c>
      <c r="T169" s="1" t="str">
        <f>IFERROR(IFERROR(IFERROR(VLOOKUP(J169,Obs.Técnicas23[[Número de Série]:[Mês]],3,0),VLOOKUP(J169,Obs.Técnicas22[[Número de Série]:[Mês]],3,0)),(VLOOKUP(J169,Obs.Técnicas21[[Número de Série]:[Mês]],3,0))),"Hexis")</f>
        <v>ER ANALITICA</v>
      </c>
      <c r="U169" s="1">
        <f>IFERROR(IFERROR(IFERROR(VLOOKUP(J169,Obs.Técnicas23[[Número de Série]:[Mês]],4,0),VLOOKUP(J169,Obs.Técnicas22[[Número de Série]:[Mês]],4,0)),(VLOOKUP(J169,Obs.Técnicas21[[Número de Série]:[Mês]],4,0))),"")</f>
        <v>0</v>
      </c>
      <c r="V169" s="1" t="s">
        <v>1209</v>
      </c>
      <c r="W169" s="1">
        <f t="shared" si="5"/>
        <v>8</v>
      </c>
      <c r="X169" s="1">
        <v>3</v>
      </c>
      <c r="Y169" s="1" t="e">
        <f>VLOOKUP(Controle[[#This Row],[Serial Number]],'Adicionados '!$B:$L,11,FALSE)</f>
        <v>#N/A</v>
      </c>
    </row>
    <row r="170" spans="1:25" hidden="1" x14ac:dyDescent="0.25">
      <c r="A170" s="1" t="s">
        <v>23</v>
      </c>
      <c r="B170" s="1" t="s">
        <v>382</v>
      </c>
      <c r="C170" s="1" t="s">
        <v>383</v>
      </c>
      <c r="D170" s="1" t="s">
        <v>384</v>
      </c>
      <c r="E170" s="1" t="s">
        <v>382</v>
      </c>
      <c r="F170" s="1" t="s">
        <v>383</v>
      </c>
      <c r="G170" s="1" t="s">
        <v>385</v>
      </c>
      <c r="H170" s="1" t="s">
        <v>366</v>
      </c>
      <c r="I170" s="1" t="s">
        <v>38</v>
      </c>
      <c r="J170" s="9">
        <v>4223906</v>
      </c>
      <c r="K170" s="1" t="s">
        <v>39</v>
      </c>
      <c r="L170" s="1" t="s">
        <v>40</v>
      </c>
      <c r="M170" s="1" t="s">
        <v>386</v>
      </c>
      <c r="N170" s="1" t="s">
        <v>164</v>
      </c>
      <c r="O170" s="2">
        <v>44056</v>
      </c>
      <c r="P17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0" s="2">
        <f>IFERROR(IFERROR(IFERROR(VLOOKUP(J170,Obs.Técnicas23[[Número de Série]:[Mês]],5,0),VLOOKUP(J170,Obs.Técnicas22[[Número de Série]:[Mês]],5,0)),(VLOOKUP(J170,Obs.Técnicas21[[Número de Série]:[Mês]],5,0))),P170)</f>
        <v>44799</v>
      </c>
      <c r="R170" s="1" t="str">
        <f t="shared" ca="1" si="4"/>
        <v>Calibrado</v>
      </c>
      <c r="S170" s="1">
        <f>IFERROR(IFERROR(IFERROR(VLOOKUP(J170,Obs.Técnicas23[[Número de Série]:[Mês]],2,0),VLOOKUP(J170,Obs.Técnicas22[[Número de Série]:[Mês]],2,0)),(VLOOKUP(J170,Obs.Técnicas21[[Número de Série]:[Mês]],2,0))),"")</f>
        <v>17695</v>
      </c>
      <c r="T170" s="1" t="str">
        <f>IFERROR(IFERROR(IFERROR(VLOOKUP(J170,Obs.Técnicas23[[Número de Série]:[Mês]],3,0),VLOOKUP(J170,Obs.Técnicas22[[Número de Série]:[Mês]],3,0)),(VLOOKUP(J170,Obs.Técnicas21[[Número de Série]:[Mês]],3,0))),"Hexis")</f>
        <v>ER ANALITICA</v>
      </c>
      <c r="U170" s="1">
        <f>IFERROR(IFERROR(IFERROR(VLOOKUP(J170,Obs.Técnicas23[[Número de Série]:[Mês]],4,0),VLOOKUP(J170,Obs.Técnicas22[[Número de Série]:[Mês]],4,0)),(VLOOKUP(J170,Obs.Técnicas21[[Número de Série]:[Mês]],4,0))),"")</f>
        <v>0</v>
      </c>
      <c r="V170" s="1" t="s">
        <v>1209</v>
      </c>
      <c r="W170" s="1">
        <f t="shared" si="5"/>
        <v>8</v>
      </c>
      <c r="X170" s="1">
        <v>3</v>
      </c>
      <c r="Y170" s="1" t="e">
        <f>VLOOKUP(Controle[[#This Row],[Serial Number]],'Adicionados '!$B:$L,11,FALSE)</f>
        <v>#N/A</v>
      </c>
    </row>
    <row r="171" spans="1:25" hidden="1" x14ac:dyDescent="0.25">
      <c r="A171" s="1" t="s">
        <v>23</v>
      </c>
      <c r="B171" s="1" t="s">
        <v>382</v>
      </c>
      <c r="C171" s="1" t="s">
        <v>383</v>
      </c>
      <c r="D171" s="1" t="s">
        <v>384</v>
      </c>
      <c r="E171" s="1" t="s">
        <v>382</v>
      </c>
      <c r="F171" s="1" t="s">
        <v>383</v>
      </c>
      <c r="G171" s="1" t="s">
        <v>385</v>
      </c>
      <c r="H171" s="1" t="s">
        <v>366</v>
      </c>
      <c r="I171" s="1" t="s">
        <v>55</v>
      </c>
      <c r="J171" s="9">
        <v>1401857</v>
      </c>
      <c r="K171" s="1" t="s">
        <v>36</v>
      </c>
      <c r="L171" s="1" t="s">
        <v>56</v>
      </c>
      <c r="M171" s="1" t="s">
        <v>386</v>
      </c>
      <c r="N171" s="1" t="s">
        <v>164</v>
      </c>
      <c r="O171" s="2">
        <v>44056</v>
      </c>
      <c r="P17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44453</v>
      </c>
      <c r="Q171" s="2">
        <f>IFERROR(IFERROR(IFERROR(VLOOKUP(J171,Obs.Técnicas23[[Número de Série]:[Mês]],5,0),VLOOKUP(J171,Obs.Técnicas22[[Número de Série]:[Mês]],5,0)),(VLOOKUP(J171,Obs.Técnicas21[[Número de Série]:[Mês]],5,0))),P171)</f>
        <v>44799</v>
      </c>
      <c r="R171" s="1" t="str">
        <f t="shared" ca="1" si="4"/>
        <v>Calibrado</v>
      </c>
      <c r="S171" s="1">
        <f>IFERROR(IFERROR(IFERROR(VLOOKUP(J171,Obs.Técnicas23[[Número de Série]:[Mês]],2,0),VLOOKUP(J171,Obs.Técnicas22[[Número de Série]:[Mês]],2,0)),(VLOOKUP(J171,Obs.Técnicas21[[Número de Série]:[Mês]],2,0))),"")</f>
        <v>17701</v>
      </c>
      <c r="T171" s="1" t="str">
        <f>IFERROR(IFERROR(IFERROR(VLOOKUP(J171,Obs.Técnicas23[[Número de Série]:[Mês]],3,0),VLOOKUP(J171,Obs.Técnicas22[[Número de Série]:[Mês]],3,0)),(VLOOKUP(J171,Obs.Técnicas21[[Número de Série]:[Mês]],3,0))),"Hexis")</f>
        <v>ER ANALITICA</v>
      </c>
      <c r="U171" s="1">
        <f>IFERROR(IFERROR(IFERROR(VLOOKUP(J171,Obs.Técnicas23[[Número de Série]:[Mês]],4,0),VLOOKUP(J171,Obs.Técnicas22[[Número de Série]:[Mês]],4,0)),(VLOOKUP(J171,Obs.Técnicas21[[Número de Série]:[Mês]],4,0))),"")</f>
        <v>0</v>
      </c>
      <c r="V171" s="1" t="s">
        <v>1209</v>
      </c>
      <c r="W171" s="1">
        <f t="shared" si="5"/>
        <v>8</v>
      </c>
      <c r="X171" s="1">
        <v>3</v>
      </c>
      <c r="Y171" s="1" t="e">
        <f>VLOOKUP(Controle[[#This Row],[Serial Number]],'Adicionados '!$B:$L,11,FALSE)</f>
        <v>#N/A</v>
      </c>
    </row>
    <row r="172" spans="1:25" hidden="1" x14ac:dyDescent="0.25">
      <c r="A172" s="1" t="s">
        <v>23</v>
      </c>
      <c r="B172" s="1" t="s">
        <v>382</v>
      </c>
      <c r="C172" s="1" t="s">
        <v>383</v>
      </c>
      <c r="D172" s="1" t="s">
        <v>384</v>
      </c>
      <c r="E172" s="1" t="s">
        <v>382</v>
      </c>
      <c r="F172" s="1" t="s">
        <v>383</v>
      </c>
      <c r="G172" s="1" t="s">
        <v>385</v>
      </c>
      <c r="H172" s="1" t="s">
        <v>366</v>
      </c>
      <c r="I172" s="1" t="s">
        <v>153</v>
      </c>
      <c r="J172" s="9">
        <v>10003036</v>
      </c>
      <c r="K172" s="1" t="s">
        <v>388</v>
      </c>
      <c r="L172" s="1" t="s">
        <v>389</v>
      </c>
      <c r="M172" s="1" t="s">
        <v>386</v>
      </c>
      <c r="N172" s="1" t="s">
        <v>164</v>
      </c>
      <c r="O172" s="2">
        <v>44056</v>
      </c>
      <c r="P17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2" s="2">
        <f>IFERROR(IFERROR(IFERROR(VLOOKUP(J172,Obs.Técnicas23[[Número de Série]:[Mês]],5,0),VLOOKUP(J172,Obs.Técnicas22[[Número de Série]:[Mês]],5,0)),(VLOOKUP(J172,Obs.Técnicas21[[Número de Série]:[Mês]],5,0))),P172)</f>
        <v>44799</v>
      </c>
      <c r="R172" s="1" t="str">
        <f t="shared" ca="1" si="4"/>
        <v>Calibrado</v>
      </c>
      <c r="S172" s="1">
        <f>IFERROR(IFERROR(IFERROR(VLOOKUP(J172,Obs.Técnicas23[[Número de Série]:[Mês]],2,0),VLOOKUP(J172,Obs.Técnicas22[[Número de Série]:[Mês]],2,0)),(VLOOKUP(J172,Obs.Técnicas21[[Número de Série]:[Mês]],2,0))),"")</f>
        <v>17696</v>
      </c>
      <c r="T172" s="1" t="str">
        <f>IFERROR(IFERROR(IFERROR(VLOOKUP(J172,Obs.Técnicas23[[Número de Série]:[Mês]],3,0),VLOOKUP(J172,Obs.Técnicas22[[Número de Série]:[Mês]],3,0)),(VLOOKUP(J172,Obs.Técnicas21[[Número de Série]:[Mês]],3,0))),"Hexis")</f>
        <v>ER ANALITICA</v>
      </c>
      <c r="U172" s="1">
        <f>IFERROR(IFERROR(IFERROR(VLOOKUP(J172,Obs.Técnicas23[[Número de Série]:[Mês]],4,0),VLOOKUP(J172,Obs.Técnicas22[[Número de Série]:[Mês]],4,0)),(VLOOKUP(J172,Obs.Técnicas21[[Número de Série]:[Mês]],4,0))),"")</f>
        <v>0</v>
      </c>
      <c r="V172" s="1" t="s">
        <v>1209</v>
      </c>
      <c r="W172" s="1">
        <f t="shared" si="5"/>
        <v>8</v>
      </c>
      <c r="X172" s="1">
        <v>8</v>
      </c>
      <c r="Y172" s="1" t="e">
        <f>VLOOKUP(Controle[[#This Row],[Serial Number]],'Adicionados '!$B:$L,11,FALSE)</f>
        <v>#N/A</v>
      </c>
    </row>
    <row r="173" spans="1:25" hidden="1" x14ac:dyDescent="0.25">
      <c r="A173" s="1" t="s">
        <v>23</v>
      </c>
      <c r="B173" s="1" t="s">
        <v>382</v>
      </c>
      <c r="C173" s="1" t="s">
        <v>383</v>
      </c>
      <c r="D173" s="1" t="s">
        <v>384</v>
      </c>
      <c r="E173" s="1" t="s">
        <v>382</v>
      </c>
      <c r="F173" s="1" t="s">
        <v>383</v>
      </c>
      <c r="G173" s="1" t="s">
        <v>385</v>
      </c>
      <c r="H173" s="1" t="s">
        <v>366</v>
      </c>
      <c r="I173" s="1" t="s">
        <v>41</v>
      </c>
      <c r="J173" s="9">
        <v>2068786</v>
      </c>
      <c r="K173" s="1" t="s">
        <v>87</v>
      </c>
      <c r="L173" s="1" t="s">
        <v>88</v>
      </c>
      <c r="M173" s="1" t="s">
        <v>386</v>
      </c>
      <c r="N173" s="1" t="s">
        <v>164</v>
      </c>
      <c r="O173" s="2">
        <v>44056</v>
      </c>
      <c r="P17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3" s="2">
        <f>IFERROR(IFERROR(IFERROR(VLOOKUP(J173,Obs.Técnicas23[[Número de Série]:[Mês]],5,0),VLOOKUP(J173,Obs.Técnicas22[[Número de Série]:[Mês]],5,0)),(VLOOKUP(J173,Obs.Técnicas21[[Número de Série]:[Mês]],5,0))),P173)</f>
        <v>44799</v>
      </c>
      <c r="R173" s="1" t="str">
        <f t="shared" ca="1" si="4"/>
        <v>Calibrado</v>
      </c>
      <c r="S173" s="1">
        <f>IFERROR(IFERROR(IFERROR(VLOOKUP(J173,Obs.Técnicas23[[Número de Série]:[Mês]],2,0),VLOOKUP(J173,Obs.Técnicas22[[Número de Série]:[Mês]],2,0)),(VLOOKUP(J173,Obs.Técnicas21[[Número de Série]:[Mês]],2,0))),"")</f>
        <v>17722</v>
      </c>
      <c r="T173" s="1" t="str">
        <f>IFERROR(IFERROR(IFERROR(VLOOKUP(J173,Obs.Técnicas23[[Número de Série]:[Mês]],3,0),VLOOKUP(J173,Obs.Técnicas22[[Número de Série]:[Mês]],3,0)),(VLOOKUP(J173,Obs.Técnicas21[[Número de Série]:[Mês]],3,0))),"Hexis")</f>
        <v>ER ANALITICA</v>
      </c>
      <c r="U173" s="1">
        <f>IFERROR(IFERROR(IFERROR(VLOOKUP(J173,Obs.Técnicas23[[Número de Série]:[Mês]],4,0),VLOOKUP(J173,Obs.Técnicas22[[Número de Série]:[Mês]],4,0)),(VLOOKUP(J173,Obs.Técnicas21[[Número de Série]:[Mês]],4,0))),"")</f>
        <v>0</v>
      </c>
      <c r="V173" s="1" t="s">
        <v>1209</v>
      </c>
      <c r="W173" s="1">
        <f t="shared" si="5"/>
        <v>8</v>
      </c>
      <c r="X173" s="1">
        <v>8</v>
      </c>
      <c r="Y173" s="1" t="e">
        <f>VLOOKUP(Controle[[#This Row],[Serial Number]],'Adicionados '!$B:$L,11,FALSE)</f>
        <v>#N/A</v>
      </c>
    </row>
    <row r="174" spans="1:25" hidden="1" x14ac:dyDescent="0.25">
      <c r="A174" s="1" t="s">
        <v>23</v>
      </c>
      <c r="B174" s="1" t="s">
        <v>382</v>
      </c>
      <c r="C174" s="1" t="s">
        <v>383</v>
      </c>
      <c r="D174" s="1" t="s">
        <v>384</v>
      </c>
      <c r="E174" s="1" t="s">
        <v>382</v>
      </c>
      <c r="F174" s="1" t="s">
        <v>383</v>
      </c>
      <c r="G174" s="1" t="s">
        <v>385</v>
      </c>
      <c r="H174" s="1" t="s">
        <v>366</v>
      </c>
      <c r="I174" s="1" t="s">
        <v>41</v>
      </c>
      <c r="J174" s="9">
        <v>2224284</v>
      </c>
      <c r="K174" s="1" t="s">
        <v>87</v>
      </c>
      <c r="L174" s="1" t="s">
        <v>88</v>
      </c>
      <c r="M174" s="1" t="s">
        <v>386</v>
      </c>
      <c r="N174" s="1" t="s">
        <v>164</v>
      </c>
      <c r="O174" s="2">
        <v>44056</v>
      </c>
      <c r="P17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4" s="2">
        <f>IFERROR(IFERROR(IFERROR(VLOOKUP(J174,Obs.Técnicas23[[Número de Série]:[Mês]],5,0),VLOOKUP(J174,Obs.Técnicas22[[Número de Série]:[Mês]],5,0)),(VLOOKUP(J174,Obs.Técnicas21[[Número de Série]:[Mês]],5,0))),P174)</f>
        <v>44799</v>
      </c>
      <c r="R174" s="1" t="str">
        <f t="shared" ca="1" si="4"/>
        <v>Calibrado</v>
      </c>
      <c r="S174" s="1">
        <f>IFERROR(IFERROR(IFERROR(VLOOKUP(J174,Obs.Técnicas23[[Número de Série]:[Mês]],2,0),VLOOKUP(J174,Obs.Técnicas22[[Número de Série]:[Mês]],2,0)),(VLOOKUP(J174,Obs.Técnicas21[[Número de Série]:[Mês]],2,0))),"")</f>
        <v>17705</v>
      </c>
      <c r="T174" s="1" t="str">
        <f>IFERROR(IFERROR(IFERROR(VLOOKUP(J174,Obs.Técnicas23[[Número de Série]:[Mês]],3,0),VLOOKUP(J174,Obs.Técnicas22[[Número de Série]:[Mês]],3,0)),(VLOOKUP(J174,Obs.Técnicas21[[Número de Série]:[Mês]],3,0))),"Hexis")</f>
        <v>ER ANALITICA</v>
      </c>
      <c r="U174" s="1">
        <f>IFERROR(IFERROR(IFERROR(VLOOKUP(J174,Obs.Técnicas23[[Número de Série]:[Mês]],4,0),VLOOKUP(J174,Obs.Técnicas22[[Número de Série]:[Mês]],4,0)),(VLOOKUP(J174,Obs.Técnicas21[[Número de Série]:[Mês]],4,0))),"")</f>
        <v>0</v>
      </c>
      <c r="V174" s="1" t="s">
        <v>1209</v>
      </c>
      <c r="W174" s="1">
        <f t="shared" si="5"/>
        <v>8</v>
      </c>
      <c r="X174" s="1">
        <v>8</v>
      </c>
      <c r="Y174" s="1" t="e">
        <f>VLOOKUP(Controle[[#This Row],[Serial Number]],'Adicionados '!$B:$L,11,FALSE)</f>
        <v>#N/A</v>
      </c>
    </row>
    <row r="175" spans="1:25" hidden="1" x14ac:dyDescent="0.25">
      <c r="A175" s="1" t="s">
        <v>23</v>
      </c>
      <c r="B175" s="1" t="s">
        <v>382</v>
      </c>
      <c r="C175" s="1" t="s">
        <v>383</v>
      </c>
      <c r="D175" s="1" t="s">
        <v>384</v>
      </c>
      <c r="E175" s="1" t="s">
        <v>382</v>
      </c>
      <c r="F175" s="1" t="s">
        <v>383</v>
      </c>
      <c r="G175" s="1" t="s">
        <v>385</v>
      </c>
      <c r="H175" s="1" t="s">
        <v>366</v>
      </c>
      <c r="I175" s="1" t="s">
        <v>41</v>
      </c>
      <c r="J175" s="9">
        <v>728690</v>
      </c>
      <c r="K175" s="1" t="s">
        <v>87</v>
      </c>
      <c r="L175" s="1" t="s">
        <v>88</v>
      </c>
      <c r="M175" s="1" t="s">
        <v>386</v>
      </c>
      <c r="N175" s="1" t="s">
        <v>164</v>
      </c>
      <c r="O175" s="2">
        <v>44056</v>
      </c>
      <c r="P17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5" s="2">
        <f>IFERROR(IFERROR(IFERROR(VLOOKUP(J175,Obs.Técnicas23[[Número de Série]:[Mês]],5,0),VLOOKUP(J175,Obs.Técnicas22[[Número de Série]:[Mês]],5,0)),(VLOOKUP(J175,Obs.Técnicas21[[Número de Série]:[Mês]],5,0))),P175)</f>
        <v>44799</v>
      </c>
      <c r="R175" s="1" t="str">
        <f t="shared" ca="1" si="4"/>
        <v>Calibrado</v>
      </c>
      <c r="S175" s="1">
        <f>IFERROR(IFERROR(IFERROR(VLOOKUP(J175,Obs.Técnicas23[[Número de Série]:[Mês]],2,0),VLOOKUP(J175,Obs.Técnicas22[[Número de Série]:[Mês]],2,0)),(VLOOKUP(J175,Obs.Técnicas21[[Número de Série]:[Mês]],2,0))),"")</f>
        <v>17686</v>
      </c>
      <c r="T175" s="1" t="str">
        <f>IFERROR(IFERROR(IFERROR(VLOOKUP(J175,Obs.Técnicas23[[Número de Série]:[Mês]],3,0),VLOOKUP(J175,Obs.Técnicas22[[Número de Série]:[Mês]],3,0)),(VLOOKUP(J175,Obs.Técnicas21[[Número de Série]:[Mês]],3,0))),"Hexis")</f>
        <v>ER ANALITICA</v>
      </c>
      <c r="U175" s="1">
        <f>IFERROR(IFERROR(IFERROR(VLOOKUP(J175,Obs.Técnicas23[[Número de Série]:[Mês]],4,0),VLOOKUP(J175,Obs.Técnicas22[[Número de Série]:[Mês]],4,0)),(VLOOKUP(J175,Obs.Técnicas21[[Número de Série]:[Mês]],4,0))),"")</f>
        <v>0</v>
      </c>
      <c r="V175" s="1" t="s">
        <v>1209</v>
      </c>
      <c r="W175" s="1">
        <f t="shared" si="5"/>
        <v>8</v>
      </c>
      <c r="X175" s="1">
        <v>8</v>
      </c>
      <c r="Y175" s="1" t="e">
        <f>VLOOKUP(Controle[[#This Row],[Serial Number]],'Adicionados '!$B:$L,11,FALSE)</f>
        <v>#N/A</v>
      </c>
    </row>
    <row r="176" spans="1:25" hidden="1" x14ac:dyDescent="0.25">
      <c r="A176" s="1" t="s">
        <v>23</v>
      </c>
      <c r="B176" s="1" t="s">
        <v>382</v>
      </c>
      <c r="C176" s="1" t="s">
        <v>383</v>
      </c>
      <c r="D176" s="1" t="s">
        <v>384</v>
      </c>
      <c r="E176" s="1" t="s">
        <v>382</v>
      </c>
      <c r="F176" s="1" t="s">
        <v>383</v>
      </c>
      <c r="G176" s="1" t="s">
        <v>385</v>
      </c>
      <c r="H176" s="1" t="s">
        <v>366</v>
      </c>
      <c r="I176" s="1" t="s">
        <v>31</v>
      </c>
      <c r="J176" s="9" t="s">
        <v>390</v>
      </c>
      <c r="K176" s="1" t="s">
        <v>36</v>
      </c>
      <c r="L176" s="1" t="s">
        <v>76</v>
      </c>
      <c r="M176" s="1" t="s">
        <v>386</v>
      </c>
      <c r="N176" s="1" t="s">
        <v>164</v>
      </c>
      <c r="O176" s="2">
        <v>44056</v>
      </c>
      <c r="P17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176" s="2">
        <f>IFERROR(IFERROR(IFERROR(VLOOKUP(J176,Obs.Técnicas23[[Número de Série]:[Mês]],5,0),VLOOKUP(J176,Obs.Técnicas22[[Número de Série]:[Mês]],5,0)),(VLOOKUP(J176,Obs.Técnicas21[[Número de Série]:[Mês]],5,0))),P176)</f>
        <v>44799</v>
      </c>
      <c r="R176" s="1" t="str">
        <f t="shared" ca="1" si="4"/>
        <v>Calibrado</v>
      </c>
      <c r="S176" s="1">
        <f>IFERROR(IFERROR(IFERROR(VLOOKUP(J176,Obs.Técnicas23[[Número de Série]:[Mês]],2,0),VLOOKUP(J176,Obs.Técnicas22[[Número de Série]:[Mês]],2,0)),(VLOOKUP(J176,Obs.Técnicas21[[Número de Série]:[Mês]],2,0))),"")</f>
        <v>17699</v>
      </c>
      <c r="T176" s="1" t="str">
        <f>IFERROR(IFERROR(IFERROR(VLOOKUP(J176,Obs.Técnicas23[[Número de Série]:[Mês]],3,0),VLOOKUP(J176,Obs.Técnicas22[[Número de Série]:[Mês]],3,0)),(VLOOKUP(J176,Obs.Técnicas21[[Número de Série]:[Mês]],3,0))),"Hexis")</f>
        <v>ER ANALITICA</v>
      </c>
      <c r="U176" s="1">
        <f>IFERROR(IFERROR(IFERROR(VLOOKUP(J176,Obs.Técnicas23[[Número de Série]:[Mês]],4,0),VLOOKUP(J176,Obs.Técnicas22[[Número de Série]:[Mês]],4,0)),(VLOOKUP(J176,Obs.Técnicas21[[Número de Série]:[Mês]],4,0))),"")</f>
        <v>0</v>
      </c>
      <c r="V176" s="1" t="s">
        <v>1209</v>
      </c>
      <c r="W176" s="1">
        <f t="shared" si="5"/>
        <v>8</v>
      </c>
      <c r="X176" s="1">
        <v>9</v>
      </c>
      <c r="Y176" s="1" t="e">
        <f>VLOOKUP(Controle[[#This Row],[Serial Number]],'Adicionados '!$B:$L,11,FALSE)</f>
        <v>#N/A</v>
      </c>
    </row>
    <row r="177" spans="1:25" hidden="1" x14ac:dyDescent="0.25">
      <c r="A177" s="1" t="s">
        <v>23</v>
      </c>
      <c r="B177" s="1" t="s">
        <v>382</v>
      </c>
      <c r="C177" s="1" t="s">
        <v>383</v>
      </c>
      <c r="D177" s="1" t="s">
        <v>384</v>
      </c>
      <c r="E177" s="1" t="s">
        <v>382</v>
      </c>
      <c r="F177" s="1" t="s">
        <v>383</v>
      </c>
      <c r="G177" s="1" t="s">
        <v>385</v>
      </c>
      <c r="H177" s="1" t="s">
        <v>366</v>
      </c>
      <c r="I177" s="1" t="s">
        <v>41</v>
      </c>
      <c r="J177" s="9">
        <v>13034</v>
      </c>
      <c r="K177" s="1" t="s">
        <v>36</v>
      </c>
      <c r="L177" s="1" t="s">
        <v>198</v>
      </c>
      <c r="M177" s="1" t="s">
        <v>386</v>
      </c>
      <c r="N177" s="1" t="s">
        <v>164</v>
      </c>
      <c r="P17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7" s="2">
        <f>IFERROR(IFERROR(IFERROR(VLOOKUP(J177,Obs.Técnicas23[[Número de Série]:[Mês]],5,0),VLOOKUP(J177,Obs.Técnicas22[[Número de Série]:[Mês]],5,0)),(VLOOKUP(J177,Obs.Técnicas21[[Número de Série]:[Mês]],5,0))),P177)</f>
        <v>44799</v>
      </c>
      <c r="R177" s="1" t="str">
        <f t="shared" ca="1" si="4"/>
        <v>Calibrado</v>
      </c>
      <c r="S177" s="1">
        <f>IFERROR(IFERROR(IFERROR(VLOOKUP(J177,Obs.Técnicas23[[Número de Série]:[Mês]],2,0),VLOOKUP(J177,Obs.Técnicas22[[Número de Série]:[Mês]],2,0)),(VLOOKUP(J177,Obs.Técnicas21[[Número de Série]:[Mês]],2,0))),"")</f>
        <v>17689</v>
      </c>
      <c r="T177" s="1" t="str">
        <f>IFERROR(IFERROR(IFERROR(VLOOKUP(J177,Obs.Técnicas23[[Número de Série]:[Mês]],3,0),VLOOKUP(J177,Obs.Técnicas22[[Número de Série]:[Mês]],3,0)),(VLOOKUP(J177,Obs.Técnicas21[[Número de Série]:[Mês]],3,0))),"Hexis")</f>
        <v>ER ANALITICA</v>
      </c>
      <c r="U177" s="1">
        <f>IFERROR(IFERROR(IFERROR(VLOOKUP(J177,Obs.Técnicas23[[Número de Série]:[Mês]],4,0),VLOOKUP(J177,Obs.Técnicas22[[Número de Série]:[Mês]],4,0)),(VLOOKUP(J177,Obs.Técnicas21[[Número de Série]:[Mês]],4,0))),"")</f>
        <v>0</v>
      </c>
      <c r="V177" s="1" t="s">
        <v>1209</v>
      </c>
      <c r="W177" s="1">
        <f t="shared" si="5"/>
        <v>8</v>
      </c>
      <c r="X177" s="1">
        <v>9</v>
      </c>
      <c r="Y177" s="1" t="e">
        <f>VLOOKUP(Controle[[#This Row],[Serial Number]],'Adicionados '!$B:$L,11,FALSE)</f>
        <v>#N/A</v>
      </c>
    </row>
    <row r="178" spans="1:25" hidden="1" x14ac:dyDescent="0.25">
      <c r="A178" s="1" t="s">
        <v>23</v>
      </c>
      <c r="B178" s="1" t="s">
        <v>382</v>
      </c>
      <c r="C178" s="1" t="s">
        <v>383</v>
      </c>
      <c r="D178" s="1" t="s">
        <v>384</v>
      </c>
      <c r="E178" s="1" t="s">
        <v>382</v>
      </c>
      <c r="F178" s="1" t="s">
        <v>383</v>
      </c>
      <c r="G178" s="1" t="s">
        <v>385</v>
      </c>
      <c r="H178" s="1" t="s">
        <v>366</v>
      </c>
      <c r="I178" s="1" t="s">
        <v>41</v>
      </c>
      <c r="J178" s="9">
        <v>2905620</v>
      </c>
      <c r="K178" s="1" t="s">
        <v>87</v>
      </c>
      <c r="L178" s="1" t="s">
        <v>88</v>
      </c>
      <c r="M178" s="1" t="s">
        <v>386</v>
      </c>
      <c r="N178" s="1" t="s">
        <v>164</v>
      </c>
      <c r="P17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8" s="2">
        <f>IFERROR(IFERROR(IFERROR(VLOOKUP(J178,Obs.Técnicas23[[Número de Série]:[Mês]],5,0),VLOOKUP(J178,Obs.Técnicas22[[Número de Série]:[Mês]],5,0)),(VLOOKUP(J178,Obs.Técnicas21[[Número de Série]:[Mês]],5,0))),P178)</f>
        <v>44796</v>
      </c>
      <c r="R178" s="1" t="str">
        <f t="shared" ca="1" si="4"/>
        <v>Calibrado</v>
      </c>
      <c r="S178" s="1">
        <f>IFERROR(IFERROR(IFERROR(VLOOKUP(J178,Obs.Técnicas23[[Número de Série]:[Mês]],2,0),VLOOKUP(J178,Obs.Técnicas22[[Número de Série]:[Mês]],2,0)),(VLOOKUP(J178,Obs.Técnicas21[[Número de Série]:[Mês]],2,0))),"")</f>
        <v>17713</v>
      </c>
      <c r="T178" s="1" t="str">
        <f>IFERROR(IFERROR(IFERROR(VLOOKUP(J178,Obs.Técnicas23[[Número de Série]:[Mês]],3,0),VLOOKUP(J178,Obs.Técnicas22[[Número de Série]:[Mês]],3,0)),(VLOOKUP(J178,Obs.Técnicas21[[Número de Série]:[Mês]],3,0))),"Hexis")</f>
        <v>ER ANALITICA</v>
      </c>
      <c r="U178" s="1">
        <f>IFERROR(IFERROR(IFERROR(VLOOKUP(J178,Obs.Técnicas23[[Número de Série]:[Mês]],4,0),VLOOKUP(J178,Obs.Técnicas22[[Número de Série]:[Mês]],4,0)),(VLOOKUP(J178,Obs.Técnicas21[[Número de Série]:[Mês]],4,0))),"")</f>
        <v>0</v>
      </c>
      <c r="V178" s="1" t="s">
        <v>1209</v>
      </c>
      <c r="W178" s="1">
        <f t="shared" si="5"/>
        <v>8</v>
      </c>
      <c r="X178" s="1">
        <v>9</v>
      </c>
      <c r="Y178" s="1" t="e">
        <f>VLOOKUP(Controle[[#This Row],[Serial Number]],'Adicionados '!$B:$L,11,FALSE)</f>
        <v>#N/A</v>
      </c>
    </row>
    <row r="179" spans="1:25" hidden="1" x14ac:dyDescent="0.25">
      <c r="A179" s="1" t="s">
        <v>23</v>
      </c>
      <c r="B179" s="1" t="s">
        <v>382</v>
      </c>
      <c r="C179" s="1" t="s">
        <v>383</v>
      </c>
      <c r="D179" s="1" t="s">
        <v>384</v>
      </c>
      <c r="E179" s="1" t="s">
        <v>382</v>
      </c>
      <c r="F179" s="1" t="s">
        <v>383</v>
      </c>
      <c r="G179" s="1" t="s">
        <v>385</v>
      </c>
      <c r="H179" s="1" t="s">
        <v>366</v>
      </c>
      <c r="I179" s="1" t="s">
        <v>153</v>
      </c>
      <c r="J179" s="9">
        <v>6263410</v>
      </c>
      <c r="K179" s="1" t="s">
        <v>39</v>
      </c>
      <c r="L179" s="1" t="s">
        <v>378</v>
      </c>
      <c r="M179" s="1" t="s">
        <v>386</v>
      </c>
      <c r="N179" s="1" t="s">
        <v>164</v>
      </c>
      <c r="P17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79" s="2">
        <f>IFERROR(IFERROR(IFERROR(VLOOKUP(J179,Obs.Técnicas23[[Número de Série]:[Mês]],5,0),VLOOKUP(J179,Obs.Técnicas22[[Número de Série]:[Mês]],5,0)),(VLOOKUP(J179,Obs.Técnicas21[[Número de Série]:[Mês]],5,0))),P179)</f>
        <v>44799</v>
      </c>
      <c r="R179" s="1" t="str">
        <f t="shared" ca="1" si="4"/>
        <v>Calibrado</v>
      </c>
      <c r="S179" s="1">
        <f>IFERROR(IFERROR(IFERROR(VLOOKUP(J179,Obs.Técnicas23[[Número de Série]:[Mês]],2,0),VLOOKUP(J179,Obs.Técnicas22[[Número de Série]:[Mês]],2,0)),(VLOOKUP(J179,Obs.Técnicas21[[Número de Série]:[Mês]],2,0))),"")</f>
        <v>17724</v>
      </c>
      <c r="T179" s="1" t="str">
        <f>IFERROR(IFERROR(IFERROR(VLOOKUP(J179,Obs.Técnicas23[[Número de Série]:[Mês]],3,0),VLOOKUP(J179,Obs.Técnicas22[[Número de Série]:[Mês]],3,0)),(VLOOKUP(J179,Obs.Técnicas21[[Número de Série]:[Mês]],3,0))),"Hexis")</f>
        <v>ER ANALITICA</v>
      </c>
      <c r="U179" s="1" t="str">
        <f>IFERROR(IFERROR(IFERROR(VLOOKUP(J179,Obs.Técnicas23[[Número de Série]:[Mês]],4,0),VLOOKUP(J179,Obs.Técnicas22[[Número de Série]:[Mês]],4,0)),(VLOOKUP(J179,Obs.Técnicas21[[Número de Série]:[Mês]],4,0))),"")</f>
        <v>Instrumento liberao com restrição, eletrodo com lentidão. Porém, aceitou a calibração</v>
      </c>
      <c r="V179" s="1" t="s">
        <v>1209</v>
      </c>
      <c r="W179" s="1">
        <f t="shared" si="5"/>
        <v>8</v>
      </c>
      <c r="X179" s="1">
        <v>9</v>
      </c>
      <c r="Y179" s="1" t="e">
        <f>VLOOKUP(Controle[[#This Row],[Serial Number]],'Adicionados '!$B:$L,11,FALSE)</f>
        <v>#N/A</v>
      </c>
    </row>
    <row r="180" spans="1:25" hidden="1" x14ac:dyDescent="0.25">
      <c r="A180" s="1" t="s">
        <v>23</v>
      </c>
      <c r="B180" s="1" t="s">
        <v>382</v>
      </c>
      <c r="C180" s="1" t="s">
        <v>383</v>
      </c>
      <c r="D180" s="1" t="s">
        <v>384</v>
      </c>
      <c r="E180" s="1" t="s">
        <v>382</v>
      </c>
      <c r="F180" s="1" t="s">
        <v>383</v>
      </c>
      <c r="G180" s="1" t="s">
        <v>385</v>
      </c>
      <c r="H180" s="1" t="s">
        <v>366</v>
      </c>
      <c r="I180" s="1" t="s">
        <v>55</v>
      </c>
      <c r="J180" s="9">
        <v>1397596</v>
      </c>
      <c r="K180" s="1" t="s">
        <v>36</v>
      </c>
      <c r="L180" s="1" t="s">
        <v>56</v>
      </c>
      <c r="M180" s="1" t="s">
        <v>386</v>
      </c>
      <c r="N180" s="1" t="s">
        <v>164</v>
      </c>
      <c r="P18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80" s="2">
        <f>IFERROR(IFERROR(IFERROR(VLOOKUP(J180,Obs.Técnicas23[[Número de Série]:[Mês]],5,0),VLOOKUP(J180,Obs.Técnicas22[[Número de Série]:[Mês]],5,0)),(VLOOKUP(J180,Obs.Técnicas21[[Número de Série]:[Mês]],5,0))),P180)</f>
        <v>44799</v>
      </c>
      <c r="R180" s="1" t="str">
        <f t="shared" ca="1" si="4"/>
        <v>Calibrado</v>
      </c>
      <c r="S180" s="1">
        <f>IFERROR(IFERROR(IFERROR(VLOOKUP(J180,Obs.Técnicas23[[Número de Série]:[Mês]],2,0),VLOOKUP(J180,Obs.Técnicas22[[Número de Série]:[Mês]],2,0)),(VLOOKUP(J180,Obs.Técnicas21[[Número de Série]:[Mês]],2,0))),"")</f>
        <v>17721</v>
      </c>
      <c r="T180" s="1" t="str">
        <f>IFERROR(IFERROR(IFERROR(VLOOKUP(J180,Obs.Técnicas23[[Número de Série]:[Mês]],3,0),VLOOKUP(J180,Obs.Técnicas22[[Número de Série]:[Mês]],3,0)),(VLOOKUP(J180,Obs.Técnicas21[[Número de Série]:[Mês]],3,0))),"Hexis")</f>
        <v>ER ANALITICA</v>
      </c>
      <c r="U180" s="1" t="str">
        <f>IFERROR(IFERROR(IFERROR(VLOOKUP(J180,Obs.Técnicas23[[Número de Série]:[Mês]],4,0),VLOOKUP(J180,Obs.Técnicas22[[Número de Série]:[Mês]],4,0)),(VLOOKUP(J180,Obs.Técnicas21[[Número de Série]:[Mês]],4,0))),"")</f>
        <v>Instrumento liberado com restrição, filtros opticos BG370 e OG570 (Redondos) com oxidação</v>
      </c>
      <c r="V180" s="1" t="s">
        <v>1209</v>
      </c>
      <c r="W180" s="1">
        <f t="shared" si="5"/>
        <v>8</v>
      </c>
      <c r="X180" s="1">
        <v>9</v>
      </c>
      <c r="Y180" s="1" t="e">
        <f>VLOOKUP(Controle[[#This Row],[Serial Number]],'Adicionados '!$B:$L,11,FALSE)</f>
        <v>#N/A</v>
      </c>
    </row>
    <row r="181" spans="1:25" hidden="1" x14ac:dyDescent="0.25">
      <c r="A181" s="1" t="s">
        <v>23</v>
      </c>
      <c r="B181" s="1" t="s">
        <v>1280</v>
      </c>
      <c r="C181" s="1" t="s">
        <v>1281</v>
      </c>
      <c r="E181" s="1" t="s">
        <v>382</v>
      </c>
      <c r="F181" s="1" t="s">
        <v>383</v>
      </c>
      <c r="G181" s="1" t="s">
        <v>385</v>
      </c>
      <c r="H181" s="1" t="s">
        <v>366</v>
      </c>
      <c r="I181" s="1" t="s">
        <v>38</v>
      </c>
      <c r="J181" s="9">
        <v>4222113</v>
      </c>
      <c r="K181" s="1" t="s">
        <v>39</v>
      </c>
      <c r="L181" s="1" t="s">
        <v>277</v>
      </c>
      <c r="M181" s="1" t="s">
        <v>386</v>
      </c>
      <c r="N181" s="1" t="s">
        <v>164</v>
      </c>
      <c r="P18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81" s="2">
        <f>IFERROR(IFERROR(IFERROR(VLOOKUP(J181,Obs.Técnicas23[[Número de Série]:[Mês]],5,0),VLOOKUP(J181,Obs.Técnicas22[[Número de Série]:[Mês]],5,0)),(VLOOKUP(J181,Obs.Técnicas21[[Número de Série]:[Mês]],5,0))),P181)</f>
        <v>44796</v>
      </c>
      <c r="R181" s="1" t="str">
        <f t="shared" ca="1" si="4"/>
        <v>Calibrado</v>
      </c>
      <c r="S181" s="1">
        <f>IFERROR(IFERROR(IFERROR(VLOOKUP(J181,Obs.Técnicas23[[Número de Série]:[Mês]],2,0),VLOOKUP(J181,Obs.Técnicas22[[Número de Série]:[Mês]],2,0)),(VLOOKUP(J181,Obs.Técnicas21[[Número de Série]:[Mês]],2,0))),"")</f>
        <v>17714</v>
      </c>
      <c r="T181" s="1" t="str">
        <f>IFERROR(IFERROR(IFERROR(VLOOKUP(J181,Obs.Técnicas23[[Número de Série]:[Mês]],3,0),VLOOKUP(J181,Obs.Técnicas22[[Número de Série]:[Mês]],3,0)),(VLOOKUP(J181,Obs.Técnicas21[[Número de Série]:[Mês]],3,0))),"Hexis")</f>
        <v>ER ANALITICA</v>
      </c>
      <c r="U181" s="1">
        <f>IFERROR(IFERROR(IFERROR(VLOOKUP(J181,Obs.Técnicas23[[Número de Série]:[Mês]],4,0),VLOOKUP(J181,Obs.Técnicas22[[Número de Série]:[Mês]],4,0)),(VLOOKUP(J181,Obs.Técnicas21[[Número de Série]:[Mês]],4,0))),"")</f>
        <v>0</v>
      </c>
      <c r="V181" s="1" t="s">
        <v>1209</v>
      </c>
      <c r="W181" s="1">
        <f t="shared" si="5"/>
        <v>8</v>
      </c>
      <c r="X181" s="1">
        <v>9</v>
      </c>
      <c r="Y181" s="1" t="e">
        <f>VLOOKUP(Controle[[#This Row],[Serial Number]],'Adicionados '!$B:$L,11,FALSE)</f>
        <v>#N/A</v>
      </c>
    </row>
    <row r="182" spans="1:25" hidden="1" x14ac:dyDescent="0.25">
      <c r="A182" s="1" t="s">
        <v>23</v>
      </c>
      <c r="B182" s="1" t="s">
        <v>1280</v>
      </c>
      <c r="C182" s="1" t="s">
        <v>1281</v>
      </c>
      <c r="E182" s="1" t="s">
        <v>382</v>
      </c>
      <c r="F182" s="1" t="s">
        <v>383</v>
      </c>
      <c r="G182" s="1" t="s">
        <v>385</v>
      </c>
      <c r="H182" s="1" t="s">
        <v>366</v>
      </c>
      <c r="I182" s="1" t="s">
        <v>153</v>
      </c>
      <c r="J182" s="9">
        <v>6276483</v>
      </c>
      <c r="K182" s="1" t="s">
        <v>39</v>
      </c>
      <c r="L182" s="1" t="s">
        <v>378</v>
      </c>
      <c r="M182" s="1" t="s">
        <v>386</v>
      </c>
      <c r="N182" s="1" t="s">
        <v>164</v>
      </c>
      <c r="P18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2" s="2">
        <f>IFERROR(IFERROR(IFERROR(VLOOKUP(J182,Obs.Técnicas23[[Número de Série]:[Mês]],5,0),VLOOKUP(J182,Obs.Técnicas22[[Número de Série]:[Mês]],5,0)),(VLOOKUP(J182,Obs.Técnicas21[[Número de Série]:[Mês]],5,0))),P182)</f>
        <v>44796</v>
      </c>
      <c r="R182" s="1" t="str">
        <f t="shared" ca="1" si="4"/>
        <v>Calibrado</v>
      </c>
      <c r="S182" s="1">
        <f>IFERROR(IFERROR(IFERROR(VLOOKUP(J182,Obs.Técnicas23[[Número de Série]:[Mês]],2,0),VLOOKUP(J182,Obs.Técnicas22[[Número de Série]:[Mês]],2,0)),(VLOOKUP(J182,Obs.Técnicas21[[Número de Série]:[Mês]],2,0))),"")</f>
        <v>17716</v>
      </c>
      <c r="T182" s="1" t="str">
        <f>IFERROR(IFERROR(IFERROR(VLOOKUP(J182,Obs.Técnicas23[[Número de Série]:[Mês]],3,0),VLOOKUP(J182,Obs.Técnicas22[[Número de Série]:[Mês]],3,0)),(VLOOKUP(J182,Obs.Técnicas21[[Número de Série]:[Mês]],3,0))),"Hexis")</f>
        <v>ER ANALITICA</v>
      </c>
      <c r="U182" s="1">
        <f>IFERROR(IFERROR(IFERROR(VLOOKUP(J182,Obs.Técnicas23[[Número de Série]:[Mês]],4,0),VLOOKUP(J182,Obs.Técnicas22[[Número de Série]:[Mês]],4,0)),(VLOOKUP(J182,Obs.Técnicas21[[Número de Série]:[Mês]],4,0))),"")</f>
        <v>0</v>
      </c>
      <c r="V182" s="1" t="s">
        <v>1209</v>
      </c>
      <c r="W182" s="1">
        <f t="shared" si="5"/>
        <v>8</v>
      </c>
      <c r="X182" s="1">
        <v>9</v>
      </c>
      <c r="Y182" s="1" t="e">
        <f>VLOOKUP(Controle[[#This Row],[Serial Number]],'Adicionados '!$B:$L,11,FALSE)</f>
        <v>#N/A</v>
      </c>
    </row>
    <row r="183" spans="1:25" hidden="1" x14ac:dyDescent="0.25">
      <c r="A183" s="1" t="s">
        <v>23</v>
      </c>
      <c r="B183" s="1" t="s">
        <v>1280</v>
      </c>
      <c r="C183" s="1" t="s">
        <v>1281</v>
      </c>
      <c r="E183" s="1" t="s">
        <v>382</v>
      </c>
      <c r="F183" s="1" t="s">
        <v>383</v>
      </c>
      <c r="G183" s="1" t="s">
        <v>385</v>
      </c>
      <c r="H183" s="1" t="s">
        <v>366</v>
      </c>
      <c r="I183" s="1" t="s">
        <v>250</v>
      </c>
      <c r="J183" s="9">
        <v>213126601019</v>
      </c>
      <c r="K183" s="1" t="s">
        <v>36</v>
      </c>
      <c r="L183" s="1" t="s">
        <v>128</v>
      </c>
      <c r="M183" s="1" t="s">
        <v>386</v>
      </c>
      <c r="N183" s="1" t="s">
        <v>164</v>
      </c>
      <c r="P18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3" s="2">
        <f>IFERROR(IFERROR(IFERROR(VLOOKUP(J183,Obs.Técnicas23[[Número de Série]:[Mês]],5,0),VLOOKUP(J183,Obs.Técnicas22[[Número de Série]:[Mês]],5,0)),(VLOOKUP(J183,Obs.Técnicas21[[Número de Série]:[Mês]],5,0))),P183)</f>
        <v>44796</v>
      </c>
      <c r="R183" s="1" t="str">
        <f t="shared" ca="1" si="4"/>
        <v>Calibrado</v>
      </c>
      <c r="S183" s="1">
        <f>IFERROR(IFERROR(IFERROR(VLOOKUP(J183,Obs.Técnicas23[[Número de Série]:[Mês]],2,0),VLOOKUP(J183,Obs.Técnicas22[[Número de Série]:[Mês]],2,0)),(VLOOKUP(J183,Obs.Técnicas21[[Número de Série]:[Mês]],2,0))),"")</f>
        <v>17717</v>
      </c>
      <c r="T183" s="1" t="str">
        <f>IFERROR(IFERROR(IFERROR(VLOOKUP(J183,Obs.Técnicas23[[Número de Série]:[Mês]],3,0),VLOOKUP(J183,Obs.Técnicas22[[Número de Série]:[Mês]],3,0)),(VLOOKUP(J183,Obs.Técnicas21[[Número de Série]:[Mês]],3,0))),"Hexis")</f>
        <v>ER ANALITICA</v>
      </c>
      <c r="U183" s="1">
        <f>IFERROR(IFERROR(IFERROR(VLOOKUP(J183,Obs.Técnicas23[[Número de Série]:[Mês]],4,0),VLOOKUP(J183,Obs.Técnicas22[[Número de Série]:[Mês]],4,0)),(VLOOKUP(J183,Obs.Técnicas21[[Número de Série]:[Mês]],4,0))),"")</f>
        <v>0</v>
      </c>
      <c r="V183" s="1" t="s">
        <v>1209</v>
      </c>
      <c r="W183" s="1">
        <f t="shared" si="5"/>
        <v>8</v>
      </c>
      <c r="X183" s="1">
        <v>9</v>
      </c>
      <c r="Y183" s="1" t="e">
        <f>VLOOKUP(Controle[[#This Row],[Serial Number]],'Adicionados '!$B:$L,11,FALSE)</f>
        <v>#N/A</v>
      </c>
    </row>
    <row r="184" spans="1:25" hidden="1" x14ac:dyDescent="0.25">
      <c r="A184" s="1" t="s">
        <v>23</v>
      </c>
      <c r="B184" s="1" t="s">
        <v>382</v>
      </c>
      <c r="C184" s="1" t="s">
        <v>383</v>
      </c>
      <c r="D184" s="1" t="s">
        <v>384</v>
      </c>
      <c r="E184" s="1" t="s">
        <v>382</v>
      </c>
      <c r="F184" s="1" t="s">
        <v>383</v>
      </c>
      <c r="G184" s="1" t="s">
        <v>385</v>
      </c>
      <c r="H184" s="1" t="s">
        <v>366</v>
      </c>
      <c r="I184" s="1" t="s">
        <v>41</v>
      </c>
      <c r="J184" s="9">
        <v>3018600</v>
      </c>
      <c r="K184" s="1" t="s">
        <v>1188</v>
      </c>
      <c r="L184" s="1" t="s">
        <v>1282</v>
      </c>
      <c r="M184" s="1" t="s">
        <v>386</v>
      </c>
      <c r="N184" s="1" t="s">
        <v>164</v>
      </c>
      <c r="P18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4" s="2">
        <f>IFERROR(IFERROR(IFERROR(VLOOKUP(J184,Obs.Técnicas23[[Número de Série]:[Mês]],5,0),VLOOKUP(J184,Obs.Técnicas22[[Número de Série]:[Mês]],5,0)),(VLOOKUP(J184,Obs.Técnicas21[[Número de Série]:[Mês]],5,0))),P184)</f>
        <v>44799</v>
      </c>
      <c r="R184" s="1" t="str">
        <f t="shared" ca="1" si="4"/>
        <v>Calibrado</v>
      </c>
      <c r="S184" s="1">
        <f>IFERROR(IFERROR(IFERROR(VLOOKUP(J184,Obs.Técnicas23[[Número de Série]:[Mês]],2,0),VLOOKUP(J184,Obs.Técnicas22[[Número de Série]:[Mês]],2,0)),(VLOOKUP(J184,Obs.Técnicas21[[Número de Série]:[Mês]],2,0))),"")</f>
        <v>17687</v>
      </c>
      <c r="T184" s="1" t="str">
        <f>IFERROR(IFERROR(IFERROR(VLOOKUP(J184,Obs.Técnicas23[[Número de Série]:[Mês]],3,0),VLOOKUP(J184,Obs.Técnicas22[[Número de Série]:[Mês]],3,0)),(VLOOKUP(J184,Obs.Técnicas21[[Número de Série]:[Mês]],3,0))),"Hexis")</f>
        <v>ER ANALITICA</v>
      </c>
      <c r="U184" s="1">
        <f>IFERROR(IFERROR(IFERROR(VLOOKUP(J184,Obs.Técnicas23[[Número de Série]:[Mês]],4,0),VLOOKUP(J184,Obs.Técnicas22[[Número de Série]:[Mês]],4,0)),(VLOOKUP(J184,Obs.Técnicas21[[Número de Série]:[Mês]],4,0))),"")</f>
        <v>0</v>
      </c>
      <c r="V184" s="1" t="s">
        <v>1209</v>
      </c>
      <c r="W184" s="1">
        <f t="shared" si="5"/>
        <v>8</v>
      </c>
      <c r="X184" s="1">
        <v>9</v>
      </c>
      <c r="Y184" s="1" t="e">
        <f>VLOOKUP(Controle[[#This Row],[Serial Number]],'Adicionados '!$B:$L,11,FALSE)</f>
        <v>#N/A</v>
      </c>
    </row>
    <row r="185" spans="1:25" hidden="1" x14ac:dyDescent="0.25">
      <c r="A185" s="1" t="s">
        <v>23</v>
      </c>
      <c r="B185" s="1" t="s">
        <v>382</v>
      </c>
      <c r="C185" s="1" t="s">
        <v>383</v>
      </c>
      <c r="D185" s="1" t="s">
        <v>384</v>
      </c>
      <c r="E185" s="1" t="s">
        <v>382</v>
      </c>
      <c r="F185" s="1" t="s">
        <v>383</v>
      </c>
      <c r="G185" s="1" t="s">
        <v>385</v>
      </c>
      <c r="H185" s="1" t="s">
        <v>366</v>
      </c>
      <c r="I185" s="1" t="s">
        <v>43</v>
      </c>
      <c r="J185" s="9" t="s">
        <v>1283</v>
      </c>
      <c r="K185" s="1" t="s">
        <v>1284</v>
      </c>
      <c r="L185" s="1" t="s">
        <v>1285</v>
      </c>
      <c r="M185" s="1" t="s">
        <v>386</v>
      </c>
      <c r="N185" s="1" t="s">
        <v>164</v>
      </c>
      <c r="P18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5" s="2">
        <f>IFERROR(IFERROR(IFERROR(VLOOKUP(J185,Obs.Técnicas23[[Número de Série]:[Mês]],5,0),VLOOKUP(J185,Obs.Técnicas22[[Número de Série]:[Mês]],5,0)),(VLOOKUP(J185,Obs.Técnicas21[[Número de Série]:[Mês]],5,0))),P185)</f>
        <v>44799</v>
      </c>
      <c r="R185" s="1" t="str">
        <f t="shared" ca="1" si="4"/>
        <v>Calibrado</v>
      </c>
      <c r="S185" s="1">
        <f>IFERROR(IFERROR(IFERROR(VLOOKUP(J185,Obs.Técnicas23[[Número de Série]:[Mês]],2,0),VLOOKUP(J185,Obs.Técnicas22[[Número de Série]:[Mês]],2,0)),(VLOOKUP(J185,Obs.Técnicas21[[Número de Série]:[Mês]],2,0))),"")</f>
        <v>17703</v>
      </c>
      <c r="T185" s="1" t="str">
        <f>IFERROR(IFERROR(IFERROR(VLOOKUP(J185,Obs.Técnicas23[[Número de Série]:[Mês]],3,0),VLOOKUP(J185,Obs.Técnicas22[[Número de Série]:[Mês]],3,0)),(VLOOKUP(J185,Obs.Técnicas21[[Número de Série]:[Mês]],3,0))),"Hexis")</f>
        <v>ER ANALITICA</v>
      </c>
      <c r="U185" s="1">
        <f>IFERROR(IFERROR(IFERROR(VLOOKUP(J185,Obs.Técnicas23[[Número de Série]:[Mês]],4,0),VLOOKUP(J185,Obs.Técnicas22[[Número de Série]:[Mês]],4,0)),(VLOOKUP(J185,Obs.Técnicas21[[Número de Série]:[Mês]],4,0))),"")</f>
        <v>0</v>
      </c>
      <c r="V185" s="1" t="s">
        <v>1209</v>
      </c>
      <c r="W185" s="1">
        <f t="shared" si="5"/>
        <v>8</v>
      </c>
      <c r="X185" s="1">
        <v>9</v>
      </c>
      <c r="Y185" s="1" t="e">
        <f>VLOOKUP(Controle[[#This Row],[Serial Number]],'Adicionados '!$B:$L,11,FALSE)</f>
        <v>#N/A</v>
      </c>
    </row>
    <row r="186" spans="1:25" hidden="1" x14ac:dyDescent="0.25">
      <c r="A186" s="1" t="s">
        <v>23</v>
      </c>
      <c r="B186" s="1" t="s">
        <v>382</v>
      </c>
      <c r="C186" s="1" t="s">
        <v>383</v>
      </c>
      <c r="D186" s="1" t="s">
        <v>384</v>
      </c>
      <c r="E186" s="1" t="s">
        <v>382</v>
      </c>
      <c r="F186" s="1" t="s">
        <v>383</v>
      </c>
      <c r="G186" s="1" t="s">
        <v>385</v>
      </c>
      <c r="H186" s="1" t="s">
        <v>366</v>
      </c>
      <c r="I186" s="1" t="s">
        <v>55</v>
      </c>
      <c r="J186" s="9">
        <v>150580001012</v>
      </c>
      <c r="K186" s="1" t="s">
        <v>36</v>
      </c>
      <c r="L186" s="1" t="s">
        <v>142</v>
      </c>
      <c r="M186" s="1" t="s">
        <v>386</v>
      </c>
      <c r="N186" s="1" t="s">
        <v>164</v>
      </c>
      <c r="O186" s="2">
        <v>44054</v>
      </c>
      <c r="P18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86" s="2">
        <f>IFERROR(IFERROR(IFERROR(VLOOKUP(J186,Obs.Técnicas23[[Número de Série]:[Mês]],5,0),VLOOKUP(J186,Obs.Técnicas22[[Número de Série]:[Mês]],5,0)),(VLOOKUP(J186,Obs.Técnicas21[[Número de Série]:[Mês]],5,0))),P186)</f>
        <v>44799</v>
      </c>
      <c r="R186" s="1" t="str">
        <f t="shared" ca="1" si="4"/>
        <v>Calibrado</v>
      </c>
      <c r="S186" s="1">
        <f>IFERROR(IFERROR(IFERROR(VLOOKUP(J186,Obs.Técnicas23[[Número de Série]:[Mês]],2,0),VLOOKUP(J186,Obs.Técnicas22[[Número de Série]:[Mês]],2,0)),(VLOOKUP(J186,Obs.Técnicas21[[Número de Série]:[Mês]],2,0))),"")</f>
        <v>17704</v>
      </c>
      <c r="T186" s="1" t="str">
        <f>IFERROR(IFERROR(IFERROR(VLOOKUP(J186,Obs.Técnicas23[[Número de Série]:[Mês]],3,0),VLOOKUP(J186,Obs.Técnicas22[[Número de Série]:[Mês]],3,0)),(VLOOKUP(J186,Obs.Técnicas21[[Número de Série]:[Mês]],3,0))),"Hexis")</f>
        <v>ER ANALITICA</v>
      </c>
      <c r="U186" s="1">
        <f>IFERROR(IFERROR(IFERROR(VLOOKUP(J186,Obs.Técnicas23[[Número de Série]:[Mês]],4,0),VLOOKUP(J186,Obs.Técnicas22[[Número de Série]:[Mês]],4,0)),(VLOOKUP(J186,Obs.Técnicas21[[Número de Série]:[Mês]],4,0))),"")</f>
        <v>0</v>
      </c>
      <c r="V186" s="1" t="s">
        <v>1209</v>
      </c>
      <c r="W186" s="1">
        <f t="shared" si="5"/>
        <v>8</v>
      </c>
      <c r="X186" s="1">
        <v>9</v>
      </c>
      <c r="Y186" s="1" t="e">
        <f>VLOOKUP(Controle[[#This Row],[Serial Number]],'Adicionados '!$B:$L,11,FALSE)</f>
        <v>#N/A</v>
      </c>
    </row>
    <row r="187" spans="1:25" hidden="1" x14ac:dyDescent="0.25">
      <c r="A187" s="1" t="s">
        <v>23</v>
      </c>
      <c r="B187" s="1" t="s">
        <v>382</v>
      </c>
      <c r="C187" s="1" t="s">
        <v>383</v>
      </c>
      <c r="D187" s="1" t="s">
        <v>384</v>
      </c>
      <c r="E187" s="1" t="s">
        <v>382</v>
      </c>
      <c r="F187" s="1" t="s">
        <v>383</v>
      </c>
      <c r="G187" s="1" t="s">
        <v>385</v>
      </c>
      <c r="H187" s="1" t="s">
        <v>366</v>
      </c>
      <c r="I187" s="1" t="s">
        <v>153</v>
      </c>
      <c r="J187" s="9">
        <v>6278288</v>
      </c>
      <c r="K187" s="1" t="s">
        <v>39</v>
      </c>
      <c r="L187" s="1" t="s">
        <v>378</v>
      </c>
      <c r="M187" s="1" t="s">
        <v>386</v>
      </c>
      <c r="N187" s="1" t="s">
        <v>164</v>
      </c>
      <c r="P18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7" s="2">
        <f>IFERROR(IFERROR(IFERROR(VLOOKUP(J187,Obs.Técnicas23[[Número de Série]:[Mês]],5,0),VLOOKUP(J187,Obs.Técnicas22[[Número de Série]:[Mês]],5,0)),(VLOOKUP(J187,Obs.Técnicas21[[Número de Série]:[Mês]],5,0))),P187)</f>
        <v>44799</v>
      </c>
      <c r="R187" s="1" t="str">
        <f t="shared" ca="1" si="4"/>
        <v>Calibrado</v>
      </c>
      <c r="S187" s="1">
        <f>IFERROR(IFERROR(IFERROR(VLOOKUP(J187,Obs.Técnicas23[[Número de Série]:[Mês]],2,0),VLOOKUP(J187,Obs.Técnicas22[[Número de Série]:[Mês]],2,0)),(VLOOKUP(J187,Obs.Técnicas21[[Número de Série]:[Mês]],2,0))),"")</f>
        <v>17723</v>
      </c>
      <c r="T187" s="1" t="str">
        <f>IFERROR(IFERROR(IFERROR(VLOOKUP(J187,Obs.Técnicas23[[Número de Série]:[Mês]],3,0),VLOOKUP(J187,Obs.Técnicas22[[Número de Série]:[Mês]],3,0)),(VLOOKUP(J187,Obs.Técnicas21[[Número de Série]:[Mês]],3,0))),"Hexis")</f>
        <v>ER ANALITICA</v>
      </c>
      <c r="U187" s="1">
        <f>IFERROR(IFERROR(IFERROR(VLOOKUP(J187,Obs.Técnicas23[[Número de Série]:[Mês]],4,0),VLOOKUP(J187,Obs.Técnicas22[[Número de Série]:[Mês]],4,0)),(VLOOKUP(J187,Obs.Técnicas21[[Número de Série]:[Mês]],4,0))),"")</f>
        <v>0</v>
      </c>
      <c r="V187" s="1" t="s">
        <v>1209</v>
      </c>
      <c r="W187" s="1">
        <f t="shared" si="5"/>
        <v>8</v>
      </c>
      <c r="X187" s="1">
        <v>9</v>
      </c>
      <c r="Y187" s="1" t="e">
        <f>VLOOKUP(Controle[[#This Row],[Serial Number]],'Adicionados '!$B:$L,11,FALSE)</f>
        <v>#N/A</v>
      </c>
    </row>
    <row r="188" spans="1:25" hidden="1" x14ac:dyDescent="0.25">
      <c r="A188" s="1" t="s">
        <v>23</v>
      </c>
      <c r="B188" s="1" t="s">
        <v>382</v>
      </c>
      <c r="C188" s="1" t="s">
        <v>383</v>
      </c>
      <c r="D188" s="1" t="s">
        <v>384</v>
      </c>
      <c r="E188" s="1" t="s">
        <v>382</v>
      </c>
      <c r="F188" s="1" t="s">
        <v>383</v>
      </c>
      <c r="G188" s="1" t="s">
        <v>385</v>
      </c>
      <c r="H188" s="1" t="s">
        <v>366</v>
      </c>
      <c r="I188" s="1" t="s">
        <v>43</v>
      </c>
      <c r="J188" s="9" t="s">
        <v>1286</v>
      </c>
      <c r="K188" s="1" t="s">
        <v>36</v>
      </c>
      <c r="L188" s="1" t="s">
        <v>45</v>
      </c>
      <c r="M188" s="1" t="s">
        <v>386</v>
      </c>
      <c r="N188" s="1" t="s">
        <v>164</v>
      </c>
      <c r="P18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8" s="2">
        <f>IFERROR(IFERROR(IFERROR(VLOOKUP(J188,Obs.Técnicas23[[Número de Série]:[Mês]],5,0),VLOOKUP(J188,Obs.Técnicas22[[Número de Série]:[Mês]],5,0)),(VLOOKUP(J188,Obs.Técnicas21[[Número de Série]:[Mês]],5,0))),P188)</f>
        <v>44799</v>
      </c>
      <c r="R188" s="1" t="str">
        <f t="shared" ca="1" si="4"/>
        <v>Calibrado</v>
      </c>
      <c r="S188" s="1">
        <f>IFERROR(IFERROR(IFERROR(VLOOKUP(J188,Obs.Técnicas23[[Número de Série]:[Mês]],2,0),VLOOKUP(J188,Obs.Técnicas22[[Número de Série]:[Mês]],2,0)),(VLOOKUP(J188,Obs.Técnicas21[[Número de Série]:[Mês]],2,0))),"")</f>
        <v>17725</v>
      </c>
      <c r="T188" s="1" t="str">
        <f>IFERROR(IFERROR(IFERROR(VLOOKUP(J188,Obs.Técnicas23[[Número de Série]:[Mês]],3,0),VLOOKUP(J188,Obs.Técnicas22[[Número de Série]:[Mês]],3,0)),(VLOOKUP(J188,Obs.Técnicas21[[Número de Série]:[Mês]],3,0))),"Hexis")</f>
        <v>ER ANALITICA</v>
      </c>
      <c r="U188" s="1">
        <f>IFERROR(IFERROR(IFERROR(VLOOKUP(J188,Obs.Técnicas23[[Número de Série]:[Mês]],4,0),VLOOKUP(J188,Obs.Técnicas22[[Número de Série]:[Mês]],4,0)),(VLOOKUP(J188,Obs.Técnicas21[[Número de Série]:[Mês]],4,0))),"")</f>
        <v>0</v>
      </c>
      <c r="V188" s="1" t="s">
        <v>1209</v>
      </c>
      <c r="W188" s="1">
        <f t="shared" si="5"/>
        <v>8</v>
      </c>
      <c r="X188" s="1">
        <v>9</v>
      </c>
      <c r="Y188" s="1" t="e">
        <f>VLOOKUP(Controle[[#This Row],[Serial Number]],'Adicionados '!$B:$L,11,FALSE)</f>
        <v>#N/A</v>
      </c>
    </row>
    <row r="189" spans="1:25" hidden="1" x14ac:dyDescent="0.25">
      <c r="A189" s="1" t="s">
        <v>23</v>
      </c>
      <c r="B189" s="1" t="s">
        <v>382</v>
      </c>
      <c r="C189" s="1" t="s">
        <v>383</v>
      </c>
      <c r="D189" s="1" t="s">
        <v>384</v>
      </c>
      <c r="E189" s="1" t="s">
        <v>382</v>
      </c>
      <c r="F189" s="1" t="s">
        <v>383</v>
      </c>
      <c r="G189" s="1" t="s">
        <v>385</v>
      </c>
      <c r="H189" s="1" t="s">
        <v>366</v>
      </c>
      <c r="I189" s="1" t="s">
        <v>250</v>
      </c>
      <c r="J189" s="9">
        <v>212076601028</v>
      </c>
      <c r="K189" s="1" t="s">
        <v>36</v>
      </c>
      <c r="L189" s="1" t="s">
        <v>128</v>
      </c>
      <c r="M189" s="1" t="s">
        <v>386</v>
      </c>
      <c r="N189" s="1" t="s">
        <v>164</v>
      </c>
      <c r="P18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89" s="2">
        <f>IFERROR(IFERROR(IFERROR(VLOOKUP(J189,Obs.Técnicas23[[Número de Série]:[Mês]],5,0),VLOOKUP(J189,Obs.Técnicas22[[Número de Série]:[Mês]],5,0)),(VLOOKUP(J189,Obs.Técnicas21[[Número de Série]:[Mês]],5,0))),P189)</f>
        <v>44799</v>
      </c>
      <c r="R189" s="1" t="str">
        <f t="shared" ca="1" si="4"/>
        <v>Calibrado</v>
      </c>
      <c r="S189" s="1">
        <f>IFERROR(IFERROR(IFERROR(VLOOKUP(J189,Obs.Técnicas23[[Número de Série]:[Mês]],2,0),VLOOKUP(J189,Obs.Técnicas22[[Número de Série]:[Mês]],2,0)),(VLOOKUP(J189,Obs.Técnicas21[[Número de Série]:[Mês]],2,0))),"")</f>
        <v>17726</v>
      </c>
      <c r="T189" s="1" t="str">
        <f>IFERROR(IFERROR(IFERROR(VLOOKUP(J189,Obs.Técnicas23[[Número de Série]:[Mês]],3,0),VLOOKUP(J189,Obs.Técnicas22[[Número de Série]:[Mês]],3,0)),(VLOOKUP(J189,Obs.Técnicas21[[Número de Série]:[Mês]],3,0))),"Hexis")</f>
        <v>ER ANALITICA</v>
      </c>
      <c r="U189" s="1">
        <f>IFERROR(IFERROR(IFERROR(VLOOKUP(J189,Obs.Técnicas23[[Número de Série]:[Mês]],4,0),VLOOKUP(J189,Obs.Técnicas22[[Número de Série]:[Mês]],4,0)),(VLOOKUP(J189,Obs.Técnicas21[[Número de Série]:[Mês]],4,0))),"")</f>
        <v>0</v>
      </c>
      <c r="V189" s="1" t="s">
        <v>1209</v>
      </c>
      <c r="W189" s="1">
        <f t="shared" si="5"/>
        <v>8</v>
      </c>
      <c r="X189" s="1">
        <v>9</v>
      </c>
      <c r="Y189" s="1" t="e">
        <f>VLOOKUP(Controle[[#This Row],[Serial Number]],'Adicionados '!$B:$L,11,FALSE)</f>
        <v>#N/A</v>
      </c>
    </row>
    <row r="190" spans="1:25" hidden="1" x14ac:dyDescent="0.25">
      <c r="A190" s="1" t="s">
        <v>23</v>
      </c>
      <c r="B190" s="1" t="s">
        <v>382</v>
      </c>
      <c r="C190" s="1" t="s">
        <v>383</v>
      </c>
      <c r="D190" s="1" t="s">
        <v>384</v>
      </c>
      <c r="E190" s="1" t="s">
        <v>382</v>
      </c>
      <c r="F190" s="1" t="s">
        <v>383</v>
      </c>
      <c r="G190" s="1" t="s">
        <v>385</v>
      </c>
      <c r="H190" s="1" t="s">
        <v>366</v>
      </c>
      <c r="I190" s="1" t="s">
        <v>38</v>
      </c>
      <c r="J190" s="9">
        <v>4239606</v>
      </c>
      <c r="K190" s="1" t="s">
        <v>39</v>
      </c>
      <c r="L190" s="1" t="s">
        <v>40</v>
      </c>
      <c r="M190" s="1" t="s">
        <v>386</v>
      </c>
      <c r="N190" s="1" t="s">
        <v>164</v>
      </c>
      <c r="P19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190" s="2">
        <f>IFERROR(IFERROR(IFERROR(VLOOKUP(J190,Obs.Técnicas23[[Número de Série]:[Mês]],5,0),VLOOKUP(J190,Obs.Técnicas22[[Número de Série]:[Mês]],5,0)),(VLOOKUP(J190,Obs.Técnicas21[[Número de Série]:[Mês]],5,0))),P190)</f>
        <v>44799</v>
      </c>
      <c r="R190" s="1" t="str">
        <f t="shared" ca="1" si="4"/>
        <v>Calibrado</v>
      </c>
      <c r="S190" s="1">
        <f>IFERROR(IFERROR(IFERROR(VLOOKUP(J190,Obs.Técnicas23[[Número de Série]:[Mês]],2,0),VLOOKUP(J190,Obs.Técnicas22[[Número de Série]:[Mês]],2,0)),(VLOOKUP(J190,Obs.Técnicas21[[Número de Série]:[Mês]],2,0))),"")</f>
        <v>17693</v>
      </c>
      <c r="T190" s="1" t="str">
        <f>IFERROR(IFERROR(IFERROR(VLOOKUP(J190,Obs.Técnicas23[[Número de Série]:[Mês]],3,0),VLOOKUP(J190,Obs.Técnicas22[[Número de Série]:[Mês]],3,0)),(VLOOKUP(J190,Obs.Técnicas21[[Número de Série]:[Mês]],3,0))),"Hexis")</f>
        <v>ER ANALITICA</v>
      </c>
      <c r="U190" s="1">
        <f>IFERROR(IFERROR(IFERROR(VLOOKUP(J190,Obs.Técnicas23[[Número de Série]:[Mês]],4,0),VLOOKUP(J190,Obs.Técnicas22[[Número de Série]:[Mês]],4,0)),(VLOOKUP(J190,Obs.Técnicas21[[Número de Série]:[Mês]],4,0))),"")</f>
        <v>0</v>
      </c>
      <c r="V190" s="1" t="s">
        <v>1209</v>
      </c>
      <c r="W190" s="1">
        <f t="shared" si="5"/>
        <v>8</v>
      </c>
      <c r="X190" s="1">
        <v>9</v>
      </c>
      <c r="Y190" s="1" t="e">
        <f>VLOOKUP(Controle[[#This Row],[Serial Number]],'Adicionados '!$B:$L,11,FALSE)</f>
        <v>#N/A</v>
      </c>
    </row>
    <row r="191" spans="1:25" hidden="1" x14ac:dyDescent="0.25">
      <c r="A191" s="1" t="s">
        <v>23</v>
      </c>
      <c r="B191" s="1" t="s">
        <v>382</v>
      </c>
      <c r="C191" s="1" t="s">
        <v>383</v>
      </c>
      <c r="D191" s="1" t="s">
        <v>384</v>
      </c>
      <c r="E191" s="1" t="s">
        <v>382</v>
      </c>
      <c r="F191" s="1" t="s">
        <v>383</v>
      </c>
      <c r="G191" s="1" t="s">
        <v>385</v>
      </c>
      <c r="H191" s="1" t="s">
        <v>366</v>
      </c>
      <c r="I191" s="1" t="s">
        <v>41</v>
      </c>
      <c r="J191" s="9">
        <v>2905626</v>
      </c>
      <c r="K191" s="1" t="s">
        <v>87</v>
      </c>
      <c r="L191" s="1" t="s">
        <v>88</v>
      </c>
      <c r="M191" s="1" t="s">
        <v>386</v>
      </c>
      <c r="N191" s="1" t="s">
        <v>164</v>
      </c>
      <c r="P19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44424</v>
      </c>
      <c r="Q191" s="2">
        <f>IFERROR(IFERROR(IFERROR(VLOOKUP(J191,Obs.Técnicas23[[Número de Série]:[Mês]],5,0),VLOOKUP(J191,Obs.Técnicas22[[Número de Série]:[Mês]],5,0)),(VLOOKUP(J191,Obs.Técnicas21[[Número de Série]:[Mês]],5,0))),P191)</f>
        <v>44799</v>
      </c>
      <c r="R191" s="1" t="str">
        <f t="shared" ca="1" si="4"/>
        <v>Calibrado</v>
      </c>
      <c r="S191" s="1">
        <f>IFERROR(IFERROR(IFERROR(VLOOKUP(J191,Obs.Técnicas23[[Número de Série]:[Mês]],2,0),VLOOKUP(J191,Obs.Técnicas22[[Número de Série]:[Mês]],2,0)),(VLOOKUP(J191,Obs.Técnicas21[[Número de Série]:[Mês]],2,0))),"")</f>
        <v>17688</v>
      </c>
      <c r="T191" s="1" t="str">
        <f>IFERROR(IFERROR(IFERROR(VLOOKUP(J191,Obs.Técnicas23[[Número de Série]:[Mês]],3,0),VLOOKUP(J191,Obs.Técnicas22[[Número de Série]:[Mês]],3,0)),(VLOOKUP(J191,Obs.Técnicas21[[Número de Série]:[Mês]],3,0))),"Hexis")</f>
        <v>ER ANALITICA</v>
      </c>
      <c r="U191" s="1" t="str">
        <f>IFERROR(IFERROR(IFERROR(VLOOKUP(J191,Obs.Técnicas23[[Número de Série]:[Mês]],4,0),VLOOKUP(J191,Obs.Técnicas22[[Número de Série]:[Mês]],4,0)),(VLOOKUP(J191,Obs.Técnicas21[[Número de Série]:[Mês]],4,0))),"")</f>
        <v>Instrumento liberado com restrição, eletrodo com vida útil avançada.</v>
      </c>
      <c r="V191" s="1" t="s">
        <v>1209</v>
      </c>
      <c r="W191" s="1">
        <f t="shared" si="5"/>
        <v>8</v>
      </c>
      <c r="X191" s="1">
        <v>11</v>
      </c>
      <c r="Y191" s="1" t="e">
        <f>VLOOKUP(Controle[[#This Row],[Serial Number]],'Adicionados '!$B:$L,11,FALSE)</f>
        <v>#N/A</v>
      </c>
    </row>
    <row r="192" spans="1:25" hidden="1" x14ac:dyDescent="0.25">
      <c r="A192" s="1" t="s">
        <v>23</v>
      </c>
      <c r="B192" s="1" t="s">
        <v>382</v>
      </c>
      <c r="C192" s="1" t="s">
        <v>383</v>
      </c>
      <c r="D192" s="1" t="s">
        <v>384</v>
      </c>
      <c r="E192" s="1" t="s">
        <v>382</v>
      </c>
      <c r="F192" s="1" t="s">
        <v>383</v>
      </c>
      <c r="G192" s="1" t="s">
        <v>385</v>
      </c>
      <c r="H192" s="1" t="s">
        <v>366</v>
      </c>
      <c r="I192" s="1" t="s">
        <v>38</v>
      </c>
      <c r="J192" s="9">
        <v>6274186</v>
      </c>
      <c r="K192" s="1" t="s">
        <v>39</v>
      </c>
      <c r="L192" s="1" t="s">
        <v>378</v>
      </c>
      <c r="M192" s="1" t="s">
        <v>386</v>
      </c>
      <c r="N192" s="1" t="s">
        <v>164</v>
      </c>
      <c r="P19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92" s="2">
        <f>IFERROR(IFERROR(IFERROR(VLOOKUP(J192,Obs.Técnicas23[[Número de Série]:[Mês]],5,0),VLOOKUP(J192,Obs.Técnicas22[[Número de Série]:[Mês]],5,0)),(VLOOKUP(J192,Obs.Técnicas21[[Número de Série]:[Mês]],5,0))),P192)</f>
        <v>44799</v>
      </c>
      <c r="R192" s="1" t="str">
        <f t="shared" ca="1" si="4"/>
        <v>Calibrado</v>
      </c>
      <c r="S192" s="1">
        <f>IFERROR(IFERROR(IFERROR(VLOOKUP(J192,Obs.Técnicas23[[Número de Série]:[Mês]],2,0),VLOOKUP(J192,Obs.Técnicas22[[Número de Série]:[Mês]],2,0)),(VLOOKUP(J192,Obs.Técnicas21[[Número de Série]:[Mês]],2,0))),"")</f>
        <v>17697</v>
      </c>
      <c r="T192" s="1" t="str">
        <f>IFERROR(IFERROR(IFERROR(VLOOKUP(J192,Obs.Técnicas23[[Número de Série]:[Mês]],3,0),VLOOKUP(J192,Obs.Técnicas22[[Número de Série]:[Mês]],3,0)),(VLOOKUP(J192,Obs.Técnicas21[[Número de Série]:[Mês]],3,0))),"Hexis")</f>
        <v>ER ANALITICA</v>
      </c>
      <c r="U192" s="1" t="str">
        <f>IFERROR(IFERROR(IFERROR(VLOOKUP(J192,Obs.Técnicas23[[Número de Série]:[Mês]],4,0),VLOOKUP(J192,Obs.Técnicas22[[Número de Série]:[Mês]],4,0)),(VLOOKUP(J192,Obs.Técnicas21[[Número de Série]:[Mês]],4,0))),"")</f>
        <v xml:space="preserve"> Instrumento liberado com restrição, eletrodo de pH com extrema lentidão</v>
      </c>
      <c r="V192" s="1" t="s">
        <v>1209</v>
      </c>
      <c r="W192" s="1">
        <f t="shared" si="5"/>
        <v>8</v>
      </c>
      <c r="X192" s="1">
        <v>11</v>
      </c>
      <c r="Y192" s="1" t="e">
        <f>VLOOKUP(Controle[[#This Row],[Serial Number]],'Adicionados '!$B:$L,11,FALSE)</f>
        <v>#N/A</v>
      </c>
    </row>
    <row r="193" spans="1:25" hidden="1" x14ac:dyDescent="0.25">
      <c r="A193" s="1" t="s">
        <v>23</v>
      </c>
      <c r="B193" s="1" t="s">
        <v>391</v>
      </c>
      <c r="C193" s="1" t="s">
        <v>392</v>
      </c>
      <c r="D193" s="1" t="s">
        <v>393</v>
      </c>
      <c r="E193" s="1" t="s">
        <v>394</v>
      </c>
      <c r="F193" s="1" t="s">
        <v>395</v>
      </c>
      <c r="G193" s="1" t="s">
        <v>385</v>
      </c>
      <c r="H193" s="1" t="s">
        <v>366</v>
      </c>
      <c r="I193" s="1" t="s">
        <v>38</v>
      </c>
      <c r="J193" s="9">
        <v>21883</v>
      </c>
      <c r="K193" s="1" t="s">
        <v>39</v>
      </c>
      <c r="L193" s="1" t="s">
        <v>154</v>
      </c>
      <c r="M193" s="1" t="s">
        <v>396</v>
      </c>
      <c r="N193" s="1" t="s">
        <v>397</v>
      </c>
      <c r="O193" s="2">
        <v>44054</v>
      </c>
      <c r="P19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93" s="2">
        <f>IFERROR(IFERROR(IFERROR(VLOOKUP(J193,Obs.Técnicas23[[Número de Série]:[Mês]],5,0),VLOOKUP(J193,Obs.Técnicas22[[Número de Série]:[Mês]],5,0)),(VLOOKUP(J193,Obs.Técnicas21[[Número de Série]:[Mês]],5,0))),P193)</f>
        <v>44823</v>
      </c>
      <c r="R193" s="1" t="str">
        <f t="shared" ca="1" si="4"/>
        <v>Calibrado</v>
      </c>
      <c r="S193" s="1">
        <f>IFERROR(IFERROR(IFERROR(VLOOKUP(J193,Obs.Técnicas23[[Número de Série]:[Mês]],2,0),VLOOKUP(J193,Obs.Técnicas22[[Número de Série]:[Mês]],2,0)),(VLOOKUP(J193,Obs.Técnicas21[[Número de Série]:[Mês]],2,0))),"")</f>
        <v>18193</v>
      </c>
      <c r="T193" s="1" t="str">
        <f>IFERROR(IFERROR(IFERROR(VLOOKUP(J193,Obs.Técnicas23[[Número de Série]:[Mês]],3,0),VLOOKUP(J193,Obs.Técnicas22[[Número de Série]:[Mês]],3,0)),(VLOOKUP(J193,Obs.Técnicas21[[Número de Série]:[Mês]],3,0))),"Hexis")</f>
        <v>ER ANALITICA</v>
      </c>
      <c r="U193" s="1">
        <f>IFERROR(IFERROR(IFERROR(VLOOKUP(J193,Obs.Técnicas23[[Número de Série]:[Mês]],4,0),VLOOKUP(J193,Obs.Técnicas22[[Número de Série]:[Mês]],4,0)),(VLOOKUP(J193,Obs.Técnicas21[[Número de Série]:[Mês]],4,0))),"")</f>
        <v>0</v>
      </c>
      <c r="V193" s="1" t="s">
        <v>1209</v>
      </c>
      <c r="W193" s="1">
        <f t="shared" si="5"/>
        <v>9</v>
      </c>
      <c r="X193" s="1">
        <v>3</v>
      </c>
      <c r="Y193" s="1" t="e">
        <f>VLOOKUP(Controle[[#This Row],[Serial Number]],'Adicionados '!$B:$L,11,FALSE)</f>
        <v>#N/A</v>
      </c>
    </row>
    <row r="194" spans="1:25" hidden="1" x14ac:dyDescent="0.25">
      <c r="A194" s="1" t="s">
        <v>23</v>
      </c>
      <c r="B194" s="1" t="s">
        <v>391</v>
      </c>
      <c r="C194" s="1" t="s">
        <v>392</v>
      </c>
      <c r="D194" s="1" t="s">
        <v>393</v>
      </c>
      <c r="E194" s="1" t="s">
        <v>394</v>
      </c>
      <c r="F194" s="1" t="s">
        <v>395</v>
      </c>
      <c r="G194" s="1" t="s">
        <v>385</v>
      </c>
      <c r="H194" s="1" t="s">
        <v>366</v>
      </c>
      <c r="I194" s="1" t="s">
        <v>41</v>
      </c>
      <c r="J194" s="9" t="s">
        <v>398</v>
      </c>
      <c r="K194" s="1" t="s">
        <v>399</v>
      </c>
      <c r="L194" s="1" t="s">
        <v>400</v>
      </c>
      <c r="M194" s="1" t="s">
        <v>396</v>
      </c>
      <c r="N194" s="1" t="s">
        <v>397</v>
      </c>
      <c r="O194" s="2">
        <v>44054</v>
      </c>
      <c r="P19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94" s="2">
        <f>IFERROR(IFERROR(IFERROR(VLOOKUP(J194,Obs.Técnicas23[[Número de Série]:[Mês]],5,0),VLOOKUP(J194,Obs.Técnicas22[[Número de Série]:[Mês]],5,0)),(VLOOKUP(J194,Obs.Técnicas21[[Número de Série]:[Mês]],5,0))),P194)</f>
        <v>44823</v>
      </c>
      <c r="R194" s="1" t="str">
        <f t="shared" ca="1" si="4"/>
        <v>Calibrado</v>
      </c>
      <c r="S194" s="1">
        <f>IFERROR(IFERROR(IFERROR(VLOOKUP(J194,Obs.Técnicas23[[Número de Série]:[Mês]],2,0),VLOOKUP(J194,Obs.Técnicas22[[Número de Série]:[Mês]],2,0)),(VLOOKUP(J194,Obs.Técnicas21[[Número de Série]:[Mês]],2,0))),"")</f>
        <v>18194</v>
      </c>
      <c r="T194" s="1" t="str">
        <f>IFERROR(IFERROR(IFERROR(VLOOKUP(J194,Obs.Técnicas23[[Número de Série]:[Mês]],3,0),VLOOKUP(J194,Obs.Técnicas22[[Número de Série]:[Mês]],3,0)),(VLOOKUP(J194,Obs.Técnicas21[[Número de Série]:[Mês]],3,0))),"Hexis")</f>
        <v>ER ANALITICA</v>
      </c>
      <c r="U194" s="1">
        <f>IFERROR(IFERROR(IFERROR(VLOOKUP(J194,Obs.Técnicas23[[Número de Série]:[Mês]],4,0),VLOOKUP(J194,Obs.Técnicas22[[Número de Série]:[Mês]],4,0)),(VLOOKUP(J194,Obs.Técnicas21[[Número de Série]:[Mês]],4,0))),"")</f>
        <v>0</v>
      </c>
      <c r="V194" s="1" t="s">
        <v>1209</v>
      </c>
      <c r="W194" s="1">
        <f t="shared" si="5"/>
        <v>9</v>
      </c>
      <c r="X194" s="1">
        <v>3</v>
      </c>
      <c r="Y194" s="1" t="e">
        <f>VLOOKUP(Controle[[#This Row],[Serial Number]],'Adicionados '!$B:$L,11,FALSE)</f>
        <v>#N/A</v>
      </c>
    </row>
    <row r="195" spans="1:25" hidden="1" x14ac:dyDescent="0.25">
      <c r="A195" s="1" t="s">
        <v>23</v>
      </c>
      <c r="B195" s="1" t="s">
        <v>391</v>
      </c>
      <c r="C195" s="1" t="s">
        <v>392</v>
      </c>
      <c r="D195" s="1" t="s">
        <v>393</v>
      </c>
      <c r="E195" s="1" t="s">
        <v>394</v>
      </c>
      <c r="F195" s="1" t="s">
        <v>395</v>
      </c>
      <c r="G195" s="1" t="s">
        <v>385</v>
      </c>
      <c r="H195" s="1" t="s">
        <v>366</v>
      </c>
      <c r="I195" s="1" t="s">
        <v>41</v>
      </c>
      <c r="J195" s="9" t="s">
        <v>401</v>
      </c>
      <c r="K195" s="1" t="s">
        <v>399</v>
      </c>
      <c r="L195" s="1" t="s">
        <v>402</v>
      </c>
      <c r="M195" s="1" t="s">
        <v>396</v>
      </c>
      <c r="N195" s="1" t="s">
        <v>397</v>
      </c>
      <c r="O195" s="2">
        <v>44054</v>
      </c>
      <c r="P19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95" s="2">
        <f>IFERROR(IFERROR(IFERROR(VLOOKUP(J195,Obs.Técnicas23[[Número de Série]:[Mês]],5,0),VLOOKUP(J195,Obs.Técnicas22[[Número de Série]:[Mês]],5,0)),(VLOOKUP(J195,Obs.Técnicas21[[Número de Série]:[Mês]],5,0))),P195)</f>
        <v>44823</v>
      </c>
      <c r="R195" s="1" t="str">
        <f t="shared" ref="R195:R258" ca="1" si="6">IF(Q195&lt;&gt;"",IF(Q195+365&gt;TODAY(),"Calibrado","Vencido"),"")</f>
        <v>Calibrado</v>
      </c>
      <c r="S195" s="1">
        <f>IFERROR(IFERROR(IFERROR(VLOOKUP(J195,Obs.Técnicas23[[Número de Série]:[Mês]],2,0),VLOOKUP(J195,Obs.Técnicas22[[Número de Série]:[Mês]],2,0)),(VLOOKUP(J195,Obs.Técnicas21[[Número de Série]:[Mês]],2,0))),"")</f>
        <v>18196</v>
      </c>
      <c r="T195" s="1" t="str">
        <f>IFERROR(IFERROR(IFERROR(VLOOKUP(J195,Obs.Técnicas23[[Número de Série]:[Mês]],3,0),VLOOKUP(J195,Obs.Técnicas22[[Número de Série]:[Mês]],3,0)),(VLOOKUP(J195,Obs.Técnicas21[[Número de Série]:[Mês]],3,0))),"Hexis")</f>
        <v>ER ANALITICA</v>
      </c>
      <c r="U195" s="1">
        <f>IFERROR(IFERROR(IFERROR(VLOOKUP(J195,Obs.Técnicas23[[Número de Série]:[Mês]],4,0),VLOOKUP(J195,Obs.Técnicas22[[Número de Série]:[Mês]],4,0)),(VLOOKUP(J195,Obs.Técnicas21[[Número de Série]:[Mês]],4,0))),"")</f>
        <v>0</v>
      </c>
      <c r="V195" s="1" t="s">
        <v>1209</v>
      </c>
      <c r="W195" s="1">
        <f t="shared" ref="W195:W246" si="7">IF(Q195&lt;&gt;"",MONTH(Q195),"")</f>
        <v>9</v>
      </c>
      <c r="X195" s="1">
        <v>3</v>
      </c>
      <c r="Y195" s="1" t="e">
        <f>VLOOKUP(Controle[[#This Row],[Serial Number]],'Adicionados '!$B:$L,11,FALSE)</f>
        <v>#N/A</v>
      </c>
    </row>
    <row r="196" spans="1:25" hidden="1" x14ac:dyDescent="0.25">
      <c r="A196" s="1" t="s">
        <v>23</v>
      </c>
      <c r="B196" s="1" t="s">
        <v>391</v>
      </c>
      <c r="C196" s="1" t="s">
        <v>392</v>
      </c>
      <c r="D196" s="1" t="s">
        <v>393</v>
      </c>
      <c r="E196" s="1" t="s">
        <v>394</v>
      </c>
      <c r="F196" s="1" t="s">
        <v>395</v>
      </c>
      <c r="G196" s="1" t="s">
        <v>385</v>
      </c>
      <c r="H196" s="1" t="s">
        <v>366</v>
      </c>
      <c r="I196" s="1" t="s">
        <v>55</v>
      </c>
      <c r="J196" s="9">
        <v>200930003006</v>
      </c>
      <c r="K196" s="1" t="s">
        <v>36</v>
      </c>
      <c r="L196" s="1" t="s">
        <v>142</v>
      </c>
      <c r="M196" s="1" t="s">
        <v>396</v>
      </c>
      <c r="N196" s="1" t="s">
        <v>397</v>
      </c>
      <c r="O196" s="2">
        <v>44054</v>
      </c>
      <c r="P19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96" s="2">
        <f>IFERROR(IFERROR(IFERROR(VLOOKUP(J196,Obs.Técnicas23[[Número de Série]:[Mês]],5,0),VLOOKUP(J196,Obs.Técnicas22[[Número de Série]:[Mês]],5,0)),(VLOOKUP(J196,Obs.Técnicas21[[Número de Série]:[Mês]],5,0))),P196)</f>
        <v>44823</v>
      </c>
      <c r="R196" s="1" t="str">
        <f t="shared" ca="1" si="6"/>
        <v>Calibrado</v>
      </c>
      <c r="S196" s="1">
        <f>IFERROR(IFERROR(IFERROR(VLOOKUP(J196,Obs.Técnicas23[[Número de Série]:[Mês]],2,0),VLOOKUP(J196,Obs.Técnicas22[[Número de Série]:[Mês]],2,0)),(VLOOKUP(J196,Obs.Técnicas21[[Número de Série]:[Mês]],2,0))),"")</f>
        <v>18197</v>
      </c>
      <c r="T196" s="1" t="str">
        <f>IFERROR(IFERROR(IFERROR(VLOOKUP(J196,Obs.Técnicas23[[Número de Série]:[Mês]],3,0),VLOOKUP(J196,Obs.Técnicas22[[Número de Série]:[Mês]],3,0)),(VLOOKUP(J196,Obs.Técnicas21[[Número de Série]:[Mês]],3,0))),"Hexis")</f>
        <v>ER ANALITICA</v>
      </c>
      <c r="U196" s="1">
        <f>IFERROR(IFERROR(IFERROR(VLOOKUP(J196,Obs.Técnicas23[[Número de Série]:[Mês]],4,0),VLOOKUP(J196,Obs.Técnicas22[[Número de Série]:[Mês]],4,0)),(VLOOKUP(J196,Obs.Técnicas21[[Número de Série]:[Mês]],4,0))),"")</f>
        <v>0</v>
      </c>
      <c r="V196" s="1" t="s">
        <v>1209</v>
      </c>
      <c r="W196" s="1">
        <f t="shared" si="7"/>
        <v>9</v>
      </c>
      <c r="Y196" s="1" t="e">
        <f>VLOOKUP(Controle[[#This Row],[Serial Number]],'Adicionados '!$B:$L,11,FALSE)</f>
        <v>#N/A</v>
      </c>
    </row>
    <row r="197" spans="1:25" hidden="1" x14ac:dyDescent="0.25">
      <c r="A197" s="1" t="s">
        <v>23</v>
      </c>
      <c r="B197" s="1" t="s">
        <v>391</v>
      </c>
      <c r="C197" s="1" t="s">
        <v>392</v>
      </c>
      <c r="D197" s="1" t="s">
        <v>393</v>
      </c>
      <c r="E197" s="1" t="s">
        <v>394</v>
      </c>
      <c r="F197" s="1" t="s">
        <v>395</v>
      </c>
      <c r="G197" s="1" t="s">
        <v>385</v>
      </c>
      <c r="H197" s="1" t="s">
        <v>366</v>
      </c>
      <c r="I197" s="1" t="s">
        <v>153</v>
      </c>
      <c r="J197" s="9">
        <v>4239783</v>
      </c>
      <c r="K197" s="1" t="s">
        <v>39</v>
      </c>
      <c r="L197" s="1" t="s">
        <v>277</v>
      </c>
      <c r="M197" s="1" t="s">
        <v>396</v>
      </c>
      <c r="N197" s="1" t="s">
        <v>397</v>
      </c>
      <c r="O197" s="2">
        <v>44054</v>
      </c>
      <c r="P19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44442</v>
      </c>
      <c r="Q197" s="2">
        <f>IFERROR(IFERROR(IFERROR(VLOOKUP(J197,Obs.Técnicas23[[Número de Série]:[Mês]],5,0),VLOOKUP(J197,Obs.Técnicas22[[Número de Série]:[Mês]],5,0)),(VLOOKUP(J197,Obs.Técnicas21[[Número de Série]:[Mês]],5,0))),P197)</f>
        <v>44823</v>
      </c>
      <c r="R197" s="1" t="str">
        <f t="shared" ca="1" si="6"/>
        <v>Calibrado</v>
      </c>
      <c r="S197" s="1">
        <f>IFERROR(IFERROR(IFERROR(VLOOKUP(J197,Obs.Técnicas23[[Número de Série]:[Mês]],2,0),VLOOKUP(J197,Obs.Técnicas22[[Número de Série]:[Mês]],2,0)),(VLOOKUP(J197,Obs.Técnicas21[[Número de Série]:[Mês]],2,0))),"")</f>
        <v>18198</v>
      </c>
      <c r="T197" s="1" t="str">
        <f>IFERROR(IFERROR(IFERROR(VLOOKUP(J197,Obs.Técnicas23[[Número de Série]:[Mês]],3,0),VLOOKUP(J197,Obs.Técnicas22[[Número de Série]:[Mês]],3,0)),(VLOOKUP(J197,Obs.Técnicas21[[Número de Série]:[Mês]],3,0))),"Hexis")</f>
        <v>ER ANALITICA</v>
      </c>
      <c r="U197" s="1">
        <f>IFERROR(IFERROR(IFERROR(VLOOKUP(J197,Obs.Técnicas23[[Número de Série]:[Mês]],4,0),VLOOKUP(J197,Obs.Técnicas22[[Número de Série]:[Mês]],4,0)),(VLOOKUP(J197,Obs.Técnicas21[[Número de Série]:[Mês]],4,0))),"")</f>
        <v>0</v>
      </c>
      <c r="V197" s="1" t="s">
        <v>1209</v>
      </c>
      <c r="W197" s="1">
        <f t="shared" si="7"/>
        <v>9</v>
      </c>
      <c r="Y197" s="1" t="e">
        <f>VLOOKUP(Controle[[#This Row],[Serial Number]],'Adicionados '!$B:$L,11,FALSE)</f>
        <v>#N/A</v>
      </c>
    </row>
    <row r="198" spans="1:25" hidden="1" x14ac:dyDescent="0.25">
      <c r="A198" s="1" t="s">
        <v>23</v>
      </c>
      <c r="B198" s="1" t="s">
        <v>1269</v>
      </c>
      <c r="C198" s="32" t="s">
        <v>1451</v>
      </c>
      <c r="D198" s="1" t="s">
        <v>1287</v>
      </c>
      <c r="E198" s="1" t="s">
        <v>261</v>
      </c>
      <c r="F198" s="32" t="s">
        <v>1425</v>
      </c>
      <c r="G198" s="1" t="s">
        <v>1415</v>
      </c>
      <c r="H198" s="1" t="s">
        <v>406</v>
      </c>
      <c r="I198" s="1" t="s">
        <v>250</v>
      </c>
      <c r="J198" s="9">
        <v>203166601040</v>
      </c>
      <c r="K198" s="1" t="s">
        <v>36</v>
      </c>
      <c r="L198" s="1" t="s">
        <v>128</v>
      </c>
      <c r="M198" s="1" t="s">
        <v>407</v>
      </c>
      <c r="N198" s="1" t="s">
        <v>34</v>
      </c>
      <c r="P19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98" s="2">
        <f>IFERROR(IFERROR(IFERROR(VLOOKUP(J198,Obs.Técnicas23[[Número de Série]:[Mês]],5,0),VLOOKUP(J198,Obs.Técnicas22[[Número de Série]:[Mês]],5,0)),(VLOOKUP(J198,Obs.Técnicas21[[Número de Série]:[Mês]],5,0))),P198)</f>
        <v>44761</v>
      </c>
      <c r="R198" s="1" t="str">
        <f t="shared" ca="1" si="6"/>
        <v>Calibrado</v>
      </c>
      <c r="S198" s="1">
        <f>IFERROR(IFERROR(IFERROR(VLOOKUP(J198,Obs.Técnicas23[[Número de Série]:[Mês]],2,0),VLOOKUP(J198,Obs.Técnicas22[[Número de Série]:[Mês]],2,0)),(VLOOKUP(J198,Obs.Técnicas21[[Número de Série]:[Mês]],2,0))),"")</f>
        <v>17437</v>
      </c>
      <c r="T198" s="1" t="str">
        <f>IFERROR(IFERROR(IFERROR(VLOOKUP(J198,Obs.Técnicas23[[Número de Série]:[Mês]],3,0),VLOOKUP(J198,Obs.Técnicas22[[Número de Série]:[Mês]],3,0)),(VLOOKUP(J198,Obs.Técnicas21[[Número de Série]:[Mês]],3,0))),"Hexis")</f>
        <v>ER ANALITICA</v>
      </c>
      <c r="U198" s="1">
        <f>IFERROR(IFERROR(IFERROR(VLOOKUP(J198,Obs.Técnicas23[[Número de Série]:[Mês]],4,0),VLOOKUP(J198,Obs.Técnicas22[[Número de Série]:[Mês]],4,0)),(VLOOKUP(J198,Obs.Técnicas21[[Número de Série]:[Mês]],4,0))),"")</f>
        <v>0</v>
      </c>
      <c r="V198" s="1" t="s">
        <v>1209</v>
      </c>
      <c r="W198" s="1">
        <f t="shared" si="7"/>
        <v>7</v>
      </c>
      <c r="Y198" s="1" t="str">
        <f>VLOOKUP(Controle[[#This Row],[Serial Number]],'Adicionados '!$B:$L,11,FALSE)</f>
        <v>ADICIONADO</v>
      </c>
    </row>
    <row r="199" spans="1:25" hidden="1" x14ac:dyDescent="0.25">
      <c r="A199" s="1" t="s">
        <v>23</v>
      </c>
      <c r="B199" s="1" t="s">
        <v>1269</v>
      </c>
      <c r="C199" s="32" t="s">
        <v>1451</v>
      </c>
      <c r="D199" s="1" t="s">
        <v>1287</v>
      </c>
      <c r="E199" s="1" t="s">
        <v>261</v>
      </c>
      <c r="F199" s="32" t="s">
        <v>1425</v>
      </c>
      <c r="G199" s="1" t="s">
        <v>1415</v>
      </c>
      <c r="H199" s="1" t="s">
        <v>406</v>
      </c>
      <c r="I199" s="1" t="s">
        <v>153</v>
      </c>
      <c r="J199" s="9">
        <v>6247091</v>
      </c>
      <c r="K199" s="1" t="s">
        <v>39</v>
      </c>
      <c r="L199" s="1" t="s">
        <v>154</v>
      </c>
      <c r="M199" s="1" t="s">
        <v>407</v>
      </c>
      <c r="N199" s="1" t="s">
        <v>34</v>
      </c>
      <c r="P19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99" s="2">
        <f>IFERROR(IFERROR(IFERROR(VLOOKUP(J199,Obs.Técnicas23[[Número de Série]:[Mês]],5,0),VLOOKUP(J199,Obs.Técnicas22[[Número de Série]:[Mês]],5,0)),(VLOOKUP(J199,Obs.Técnicas21[[Número de Série]:[Mês]],5,0))),P199)</f>
        <v>44761</v>
      </c>
      <c r="R199" s="1" t="str">
        <f t="shared" ca="1" si="6"/>
        <v>Calibrado</v>
      </c>
      <c r="S199" s="1">
        <f>IFERROR(IFERROR(IFERROR(VLOOKUP(J199,Obs.Técnicas23[[Número de Série]:[Mês]],2,0),VLOOKUP(J199,Obs.Técnicas22[[Número de Série]:[Mês]],2,0)),(VLOOKUP(J199,Obs.Técnicas21[[Número de Série]:[Mês]],2,0))),"")</f>
        <v>17439</v>
      </c>
      <c r="T199" s="1" t="str">
        <f>IFERROR(IFERROR(IFERROR(VLOOKUP(J199,Obs.Técnicas23[[Número de Série]:[Mês]],3,0),VLOOKUP(J199,Obs.Técnicas22[[Número de Série]:[Mês]],3,0)),(VLOOKUP(J199,Obs.Técnicas21[[Número de Série]:[Mês]],3,0))),"Hexis")</f>
        <v>ER ANALITICA</v>
      </c>
      <c r="U199" s="1" t="str">
        <f>IFERROR(IFERROR(IFERROR(VLOOKUP(J199,Obs.Técnicas23[[Número de Série]:[Mês]],4,0),VLOOKUP(J199,Obs.Técnicas22[[Número de Série]:[Mês]],4,0)),(VLOOKUP(J199,Obs.Técnicas21[[Número de Série]:[Mês]],4,0))),"")</f>
        <v>Eletrôdo do instrumento encontra-se avariado, impossibilitando o ajuste na escala de pH, liberado somente para uso na escala de condutívidade</v>
      </c>
      <c r="V199" s="1" t="s">
        <v>1209</v>
      </c>
      <c r="W199" s="1">
        <f t="shared" si="7"/>
        <v>7</v>
      </c>
      <c r="Y199" s="1" t="str">
        <f>VLOOKUP(Controle[[#This Row],[Serial Number]],'Adicionados '!$B:$L,11,FALSE)</f>
        <v>ADICIONADO</v>
      </c>
    </row>
    <row r="200" spans="1:25" hidden="1" x14ac:dyDescent="0.25">
      <c r="A200" s="1" t="s">
        <v>23</v>
      </c>
      <c r="B200" s="1" t="s">
        <v>1288</v>
      </c>
      <c r="C200" s="1" t="s">
        <v>1289</v>
      </c>
      <c r="E200" s="1" t="s">
        <v>261</v>
      </c>
      <c r="F200" s="32" t="s">
        <v>1425</v>
      </c>
      <c r="G200" s="1" t="s">
        <v>267</v>
      </c>
      <c r="H200" s="1" t="s">
        <v>406</v>
      </c>
      <c r="I200" s="1" t="s">
        <v>153</v>
      </c>
      <c r="J200" s="9">
        <v>6258649</v>
      </c>
      <c r="K200" s="1" t="s">
        <v>39</v>
      </c>
      <c r="L200" s="1" t="s">
        <v>154</v>
      </c>
      <c r="M200" s="1" t="s">
        <v>407</v>
      </c>
      <c r="N200" s="1" t="s">
        <v>34</v>
      </c>
      <c r="P20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00" s="2">
        <f>IFERROR(IFERROR(IFERROR(VLOOKUP(J200,Obs.Técnicas23[[Número de Série]:[Mês]],5,0),VLOOKUP(J200,Obs.Técnicas22[[Número de Série]:[Mês]],5,0)),(VLOOKUP(J200,Obs.Técnicas21[[Número de Série]:[Mês]],5,0))),P200)</f>
        <v>44761</v>
      </c>
      <c r="R200" s="1" t="str">
        <f t="shared" ca="1" si="6"/>
        <v>Calibrado</v>
      </c>
      <c r="S200" s="1">
        <f>IFERROR(IFERROR(IFERROR(VLOOKUP(J200,Obs.Técnicas23[[Número de Série]:[Mês]],2,0),VLOOKUP(J200,Obs.Técnicas22[[Número de Série]:[Mês]],2,0)),(VLOOKUP(J200,Obs.Técnicas21[[Número de Série]:[Mês]],2,0))),"")</f>
        <v>17434</v>
      </c>
      <c r="T200" s="1" t="str">
        <f>IFERROR(IFERROR(IFERROR(VLOOKUP(J200,Obs.Técnicas23[[Número de Série]:[Mês]],3,0),VLOOKUP(J200,Obs.Técnicas22[[Número de Série]:[Mês]],3,0)),(VLOOKUP(J200,Obs.Técnicas21[[Número de Série]:[Mês]],3,0))),"Hexis")</f>
        <v>ER ANALITICA</v>
      </c>
      <c r="U200" s="1" t="str">
        <f>IFERROR(IFERROR(IFERROR(VLOOKUP(J200,Obs.Técnicas23[[Número de Série]:[Mês]],4,0),VLOOKUP(J200,Obs.Técnicas22[[Número de Série]:[Mês]],4,0)),(VLOOKUP(J200,Obs.Técnicas21[[Número de Série]:[Mês]],4,0))),"")</f>
        <v>Eletrôdo do instrumento encontra-se avariado, impossibilitando o ajuste na escala de pH, liberado somente para uso na escala de condutívidade</v>
      </c>
      <c r="V200" s="1" t="s">
        <v>1209</v>
      </c>
      <c r="W200" s="1">
        <f t="shared" si="7"/>
        <v>7</v>
      </c>
      <c r="X200" s="1">
        <v>6</v>
      </c>
      <c r="Y200" s="1" t="str">
        <f>VLOOKUP(Controle[[#This Row],[Serial Number]],'Adicionados '!$B:$L,11,FALSE)</f>
        <v>ADICIONADO</v>
      </c>
    </row>
    <row r="201" spans="1:25" hidden="1" x14ac:dyDescent="0.25">
      <c r="A201" s="1" t="s">
        <v>23</v>
      </c>
      <c r="B201" s="1" t="s">
        <v>1270</v>
      </c>
      <c r="C201" s="1" t="s">
        <v>1271</v>
      </c>
      <c r="D201" s="1" t="s">
        <v>1290</v>
      </c>
      <c r="E201" s="1" t="s">
        <v>261</v>
      </c>
      <c r="F201" s="32" t="s">
        <v>1425</v>
      </c>
      <c r="G201" s="1" t="s">
        <v>1415</v>
      </c>
      <c r="H201" s="1" t="s">
        <v>406</v>
      </c>
      <c r="I201" s="1" t="s">
        <v>153</v>
      </c>
      <c r="J201" s="9">
        <v>62273676</v>
      </c>
      <c r="K201" s="1" t="s">
        <v>39</v>
      </c>
      <c r="L201" s="1" t="s">
        <v>154</v>
      </c>
      <c r="M201" s="1" t="s">
        <v>407</v>
      </c>
      <c r="N201" s="1" t="s">
        <v>34</v>
      </c>
      <c r="P20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01" s="2">
        <f>IFERROR(IFERROR(IFERROR(VLOOKUP(J201,Obs.Técnicas23[[Número de Série]:[Mês]],5,0),VLOOKUP(J201,Obs.Técnicas22[[Número de Série]:[Mês]],5,0)),(VLOOKUP(J201,Obs.Técnicas21[[Número de Série]:[Mês]],5,0))),P201)</f>
        <v>44761</v>
      </c>
      <c r="R201" s="1" t="str">
        <f t="shared" ca="1" si="6"/>
        <v>Calibrado</v>
      </c>
      <c r="S201" s="1">
        <f>IFERROR(IFERROR(IFERROR(VLOOKUP(J201,Obs.Técnicas23[[Número de Série]:[Mês]],2,0),VLOOKUP(J201,Obs.Técnicas22[[Número de Série]:[Mês]],2,0)),(VLOOKUP(J201,Obs.Técnicas21[[Número de Série]:[Mês]],2,0))),"")</f>
        <v>17433</v>
      </c>
      <c r="T201" s="1" t="str">
        <f>IFERROR(IFERROR(IFERROR(VLOOKUP(J201,Obs.Técnicas23[[Número de Série]:[Mês]],3,0),VLOOKUP(J201,Obs.Técnicas22[[Número de Série]:[Mês]],3,0)),(VLOOKUP(J201,Obs.Técnicas21[[Número de Série]:[Mês]],3,0))),"Hexis")</f>
        <v>ER ANALITICA</v>
      </c>
      <c r="U201" s="1">
        <f>IFERROR(IFERROR(IFERROR(VLOOKUP(J201,Obs.Técnicas23[[Número de Série]:[Mês]],4,0),VLOOKUP(J201,Obs.Técnicas22[[Número de Série]:[Mês]],4,0)),(VLOOKUP(J201,Obs.Técnicas21[[Número de Série]:[Mês]],4,0))),"")</f>
        <v>0</v>
      </c>
      <c r="V201" s="1" t="s">
        <v>1209</v>
      </c>
      <c r="W201" s="1">
        <f t="shared" si="7"/>
        <v>7</v>
      </c>
      <c r="X201" s="1">
        <v>6</v>
      </c>
      <c r="Y201" s="1" t="str">
        <f>VLOOKUP(Controle[[#This Row],[Serial Number]],'Adicionados '!$B:$L,11,FALSE)</f>
        <v>ADICIONADO</v>
      </c>
    </row>
    <row r="202" spans="1:25" hidden="1" x14ac:dyDescent="0.25">
      <c r="A202" s="1" t="s">
        <v>23</v>
      </c>
      <c r="B202" s="1" t="s">
        <v>1291</v>
      </c>
      <c r="C202" s="32" t="s">
        <v>1452</v>
      </c>
      <c r="E202" s="1" t="s">
        <v>261</v>
      </c>
      <c r="F202" s="32" t="s">
        <v>1425</v>
      </c>
      <c r="H202" s="1" t="s">
        <v>406</v>
      </c>
      <c r="I202" s="1" t="s">
        <v>153</v>
      </c>
      <c r="J202" s="9">
        <v>6258650</v>
      </c>
      <c r="K202" s="1" t="s">
        <v>39</v>
      </c>
      <c r="L202" s="1" t="s">
        <v>154</v>
      </c>
      <c r="M202" s="1" t="s">
        <v>407</v>
      </c>
      <c r="N202" s="1" t="s">
        <v>34</v>
      </c>
      <c r="O202" s="2">
        <v>44369</v>
      </c>
      <c r="P20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44369</v>
      </c>
      <c r="Q202" s="2">
        <f>IFERROR(IFERROR(IFERROR(VLOOKUP(J202,Obs.Técnicas23[[Número de Série]:[Mês]],5,0),VLOOKUP(J202,Obs.Técnicas22[[Número de Série]:[Mês]],5,0)),(VLOOKUP(J202,Obs.Técnicas21[[Número de Série]:[Mês]],5,0))),P202)</f>
        <v>44761</v>
      </c>
      <c r="R202" s="1" t="str">
        <f t="shared" ca="1" si="6"/>
        <v>Calibrado</v>
      </c>
      <c r="S202" s="1">
        <f>IFERROR(IFERROR(IFERROR(VLOOKUP(J202,Obs.Técnicas23[[Número de Série]:[Mês]],2,0),VLOOKUP(J202,Obs.Técnicas22[[Número de Série]:[Mês]],2,0)),(VLOOKUP(J202,Obs.Técnicas21[[Número de Série]:[Mês]],2,0))),"")</f>
        <v>17440</v>
      </c>
      <c r="T202" s="1" t="str">
        <f>IFERROR(IFERROR(IFERROR(VLOOKUP(J202,Obs.Técnicas23[[Número de Série]:[Mês]],3,0),VLOOKUP(J202,Obs.Técnicas22[[Número de Série]:[Mês]],3,0)),(VLOOKUP(J202,Obs.Técnicas21[[Número de Série]:[Mês]],3,0))),"Hexis")</f>
        <v>ER ANALITICA</v>
      </c>
      <c r="U202" s="1">
        <f>IFERROR(IFERROR(IFERROR(VLOOKUP(J202,Obs.Técnicas23[[Número de Série]:[Mês]],4,0),VLOOKUP(J202,Obs.Técnicas22[[Número de Série]:[Mês]],4,0)),(VLOOKUP(J202,Obs.Técnicas21[[Número de Série]:[Mês]],4,0))),"")</f>
        <v>0</v>
      </c>
      <c r="V202" s="1" t="s">
        <v>1209</v>
      </c>
      <c r="W202" s="1">
        <f t="shared" si="7"/>
        <v>7</v>
      </c>
      <c r="X202" s="1">
        <v>6</v>
      </c>
      <c r="Y202" s="1" t="e">
        <f>VLOOKUP(Controle[[#This Row],[Serial Number]],'Adicionados '!$B:$L,11,FALSE)</f>
        <v>#N/A</v>
      </c>
    </row>
    <row r="203" spans="1:25" hidden="1" x14ac:dyDescent="0.25">
      <c r="A203" s="1" t="s">
        <v>23</v>
      </c>
      <c r="B203" s="1" t="s">
        <v>1291</v>
      </c>
      <c r="C203" s="32" t="s">
        <v>1452</v>
      </c>
      <c r="E203" s="1" t="s">
        <v>261</v>
      </c>
      <c r="F203" s="32" t="s">
        <v>1425</v>
      </c>
      <c r="H203" s="1" t="s">
        <v>406</v>
      </c>
      <c r="I203" s="1" t="s">
        <v>153</v>
      </c>
      <c r="J203" s="9">
        <v>6247088</v>
      </c>
      <c r="K203" s="1" t="s">
        <v>39</v>
      </c>
      <c r="L203" s="1" t="s">
        <v>154</v>
      </c>
      <c r="M203" s="1" t="s">
        <v>407</v>
      </c>
      <c r="N203" s="1" t="s">
        <v>34</v>
      </c>
      <c r="O203" s="2">
        <v>44369</v>
      </c>
      <c r="P20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44369</v>
      </c>
      <c r="Q203" s="2">
        <f>IFERROR(IFERROR(IFERROR(VLOOKUP(J203,Obs.Técnicas23[[Número de Série]:[Mês]],5,0),VLOOKUP(J203,Obs.Técnicas22[[Número de Série]:[Mês]],5,0)),(VLOOKUP(J203,Obs.Técnicas21[[Número de Série]:[Mês]],5,0))),P203)</f>
        <v>44761</v>
      </c>
      <c r="R203" s="1" t="str">
        <f t="shared" ca="1" si="6"/>
        <v>Calibrado</v>
      </c>
      <c r="S203" s="1">
        <f>IFERROR(IFERROR(IFERROR(VLOOKUP(J203,Obs.Técnicas23[[Número de Série]:[Mês]],2,0),VLOOKUP(J203,Obs.Técnicas22[[Número de Série]:[Mês]],2,0)),(VLOOKUP(J203,Obs.Técnicas21[[Número de Série]:[Mês]],2,0))),"")</f>
        <v>17438</v>
      </c>
      <c r="T203" s="1" t="str">
        <f>IFERROR(IFERROR(IFERROR(VLOOKUP(J203,Obs.Técnicas23[[Número de Série]:[Mês]],3,0),VLOOKUP(J203,Obs.Técnicas22[[Número de Série]:[Mês]],3,0)),(VLOOKUP(J203,Obs.Técnicas21[[Número de Série]:[Mês]],3,0))),"Hexis")</f>
        <v>ER ANALITICA</v>
      </c>
      <c r="U203" s="1" t="str">
        <f>IFERROR(IFERROR(IFERROR(VLOOKUP(J203,Obs.Técnicas23[[Número de Série]:[Mês]],4,0),VLOOKUP(J203,Obs.Técnicas22[[Número de Série]:[Mês]],4,0)),(VLOOKUP(J203,Obs.Técnicas21[[Número de Série]:[Mês]],4,0))),"")</f>
        <v>Eletrôdo do instrumento encontra-se avariado, impossibilitando o ajuste na escala de pH, liberado somente para uso na escala de condutívidade</v>
      </c>
      <c r="V203" s="1" t="s">
        <v>1209</v>
      </c>
      <c r="W203" s="1">
        <f t="shared" si="7"/>
        <v>7</v>
      </c>
      <c r="X203" s="1">
        <v>6</v>
      </c>
      <c r="Y203" s="1" t="e">
        <f>VLOOKUP(Controle[[#This Row],[Serial Number]],'Adicionados '!$B:$L,11,FALSE)</f>
        <v>#N/A</v>
      </c>
    </row>
    <row r="204" spans="1:25" hidden="1" x14ac:dyDescent="0.25">
      <c r="A204" s="1" t="s">
        <v>23</v>
      </c>
      <c r="B204" s="1" t="s">
        <v>403</v>
      </c>
      <c r="C204" s="1" t="s">
        <v>404</v>
      </c>
      <c r="D204" s="1" t="s">
        <v>405</v>
      </c>
      <c r="E204" s="1" t="s">
        <v>261</v>
      </c>
      <c r="F204" s="32" t="s">
        <v>1425</v>
      </c>
      <c r="G204" s="1" t="s">
        <v>1415</v>
      </c>
      <c r="H204" s="1" t="s">
        <v>406</v>
      </c>
      <c r="I204" s="1" t="s">
        <v>250</v>
      </c>
      <c r="J204" s="9">
        <v>192330001025</v>
      </c>
      <c r="K204" s="1" t="s">
        <v>36</v>
      </c>
      <c r="L204" s="1" t="s">
        <v>128</v>
      </c>
      <c r="M204" s="1" t="s">
        <v>407</v>
      </c>
      <c r="N204" s="1" t="s">
        <v>408</v>
      </c>
      <c r="O204" s="2">
        <v>44369</v>
      </c>
      <c r="P20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44369</v>
      </c>
      <c r="Q204" s="2">
        <f>IFERROR(IFERROR(IFERROR(VLOOKUP(J204,Obs.Técnicas23[[Número de Série]:[Mês]],5,0),VLOOKUP(J204,Obs.Técnicas22[[Número de Série]:[Mês]],5,0)),(VLOOKUP(J204,Obs.Técnicas21[[Número de Série]:[Mês]],5,0))),P204)</f>
        <v>44761</v>
      </c>
      <c r="R204" s="1" t="str">
        <f t="shared" ca="1" si="6"/>
        <v>Calibrado</v>
      </c>
      <c r="S204" s="1">
        <f>IFERROR(IFERROR(IFERROR(VLOOKUP(J204,Obs.Técnicas23[[Número de Série]:[Mês]],2,0),VLOOKUP(J204,Obs.Técnicas22[[Número de Série]:[Mês]],2,0)),(VLOOKUP(J204,Obs.Técnicas21[[Número de Série]:[Mês]],2,0))),"")</f>
        <v>17432</v>
      </c>
      <c r="T204" s="1" t="str">
        <f>IFERROR(IFERROR(IFERROR(VLOOKUP(J204,Obs.Técnicas23[[Número de Série]:[Mês]],3,0),VLOOKUP(J204,Obs.Técnicas22[[Número de Série]:[Mês]],3,0)),(VLOOKUP(J204,Obs.Técnicas21[[Número de Série]:[Mês]],3,0))),"Hexis")</f>
        <v>ER ANALITICA</v>
      </c>
      <c r="U204" s="1">
        <f>IFERROR(IFERROR(IFERROR(VLOOKUP(J204,Obs.Técnicas23[[Número de Série]:[Mês]],4,0),VLOOKUP(J204,Obs.Técnicas22[[Número de Série]:[Mês]],4,0)),(VLOOKUP(J204,Obs.Técnicas21[[Número de Série]:[Mês]],4,0))),"")</f>
        <v>0</v>
      </c>
      <c r="V204" s="1" t="s">
        <v>1209</v>
      </c>
      <c r="W204" s="1">
        <f t="shared" si="7"/>
        <v>7</v>
      </c>
      <c r="X204" s="1">
        <v>6</v>
      </c>
      <c r="Y204" s="1" t="e">
        <f>VLOOKUP(Controle[[#This Row],[Serial Number]],'Adicionados '!$B:$L,11,FALSE)</f>
        <v>#N/A</v>
      </c>
    </row>
    <row r="205" spans="1:25" hidden="1" x14ac:dyDescent="0.25">
      <c r="A205" s="1" t="s">
        <v>23</v>
      </c>
      <c r="B205" s="1" t="s">
        <v>1288</v>
      </c>
      <c r="C205" s="32" t="s">
        <v>1453</v>
      </c>
      <c r="E205" s="1" t="s">
        <v>261</v>
      </c>
      <c r="F205" s="32" t="s">
        <v>1425</v>
      </c>
      <c r="G205" s="1" t="s">
        <v>267</v>
      </c>
      <c r="H205" s="1" t="s">
        <v>406</v>
      </c>
      <c r="I205" s="1" t="s">
        <v>153</v>
      </c>
      <c r="J205" s="9">
        <v>4212780</v>
      </c>
      <c r="K205" s="1" t="s">
        <v>39</v>
      </c>
      <c r="L205" s="1" t="s">
        <v>154</v>
      </c>
      <c r="M205" s="1" t="s">
        <v>407</v>
      </c>
      <c r="N205" s="1" t="s">
        <v>34</v>
      </c>
      <c r="O205" s="2">
        <v>44369</v>
      </c>
      <c r="P20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44369</v>
      </c>
      <c r="Q205" s="2">
        <f>IFERROR(IFERROR(IFERROR(VLOOKUP(J205,Obs.Técnicas23[[Número de Série]:[Mês]],5,0),VLOOKUP(J205,Obs.Técnicas22[[Número de Série]:[Mês]],5,0)),(VLOOKUP(J205,Obs.Técnicas21[[Número de Série]:[Mês]],5,0))),P205)</f>
        <v>44761</v>
      </c>
      <c r="R205" s="1" t="str">
        <f t="shared" ca="1" si="6"/>
        <v>Calibrado</v>
      </c>
      <c r="S205" s="1">
        <f>IFERROR(IFERROR(IFERROR(VLOOKUP(J205,Obs.Técnicas23[[Número de Série]:[Mês]],2,0),VLOOKUP(J205,Obs.Técnicas22[[Número de Série]:[Mês]],2,0)),(VLOOKUP(J205,Obs.Técnicas21[[Número de Série]:[Mês]],2,0))),"")</f>
        <v>17465</v>
      </c>
      <c r="T205" s="1" t="str">
        <f>IFERROR(IFERROR(IFERROR(VLOOKUP(J205,Obs.Técnicas23[[Número de Série]:[Mês]],3,0),VLOOKUP(J205,Obs.Técnicas22[[Número de Série]:[Mês]],3,0)),(VLOOKUP(J205,Obs.Técnicas21[[Número de Série]:[Mês]],3,0))),"Hexis")</f>
        <v>ER ANALITICA</v>
      </c>
      <c r="U205" s="1">
        <f>IFERROR(IFERROR(IFERROR(VLOOKUP(J205,Obs.Técnicas23[[Número de Série]:[Mês]],4,0),VLOOKUP(J205,Obs.Técnicas22[[Número de Série]:[Mês]],4,0)),(VLOOKUP(J205,Obs.Técnicas21[[Número de Série]:[Mês]],4,0))),"")</f>
        <v>0</v>
      </c>
      <c r="V205" s="1" t="s">
        <v>1209</v>
      </c>
      <c r="W205" s="1">
        <f t="shared" si="7"/>
        <v>7</v>
      </c>
      <c r="X205" s="1">
        <v>6</v>
      </c>
      <c r="Y205" s="1" t="e">
        <f>VLOOKUP(Controle[[#This Row],[Serial Number]],'Adicionados '!$B:$L,11,FALSE)</f>
        <v>#N/A</v>
      </c>
    </row>
    <row r="206" spans="1:25" hidden="1" x14ac:dyDescent="0.25">
      <c r="A206" s="1" t="s">
        <v>23</v>
      </c>
      <c r="B206" s="1" t="s">
        <v>403</v>
      </c>
      <c r="C206" s="1" t="s">
        <v>404</v>
      </c>
      <c r="D206" s="1" t="s">
        <v>405</v>
      </c>
      <c r="E206" s="1" t="s">
        <v>261</v>
      </c>
      <c r="F206" s="32" t="s">
        <v>1425</v>
      </c>
      <c r="G206" s="1" t="s">
        <v>1415</v>
      </c>
      <c r="H206" s="1" t="s">
        <v>406</v>
      </c>
      <c r="I206" s="1" t="s">
        <v>153</v>
      </c>
      <c r="J206" s="9">
        <v>6253769</v>
      </c>
      <c r="K206" s="1" t="s">
        <v>39</v>
      </c>
      <c r="L206" s="1" t="s">
        <v>154</v>
      </c>
      <c r="M206" s="1" t="s">
        <v>407</v>
      </c>
      <c r="N206" s="1" t="s">
        <v>34</v>
      </c>
      <c r="O206" s="2">
        <v>44369</v>
      </c>
      <c r="P20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44369</v>
      </c>
      <c r="Q206" s="2">
        <f>IFERROR(IFERROR(IFERROR(VLOOKUP(J206,Obs.Técnicas23[[Número de Série]:[Mês]],5,0),VLOOKUP(J206,Obs.Técnicas22[[Número de Série]:[Mês]],5,0)),(VLOOKUP(J206,Obs.Técnicas21[[Número de Série]:[Mês]],5,0))),P206)</f>
        <v>44761</v>
      </c>
      <c r="R206" s="1" t="str">
        <f t="shared" ca="1" si="6"/>
        <v>Calibrado</v>
      </c>
      <c r="S206" s="1">
        <f>IFERROR(IFERROR(IFERROR(VLOOKUP(J206,Obs.Técnicas23[[Número de Série]:[Mês]],2,0),VLOOKUP(J206,Obs.Técnicas22[[Número de Série]:[Mês]],2,0)),(VLOOKUP(J206,Obs.Técnicas21[[Número de Série]:[Mês]],2,0))),"")</f>
        <v>17435</v>
      </c>
      <c r="T206" s="1" t="str">
        <f>IFERROR(IFERROR(IFERROR(VLOOKUP(J206,Obs.Técnicas23[[Número de Série]:[Mês]],3,0),VLOOKUP(J206,Obs.Técnicas22[[Número de Série]:[Mês]],3,0)),(VLOOKUP(J206,Obs.Técnicas21[[Número de Série]:[Mês]],3,0))),"Hexis")</f>
        <v>ER ANALITICA</v>
      </c>
      <c r="U206" s="1">
        <f>IFERROR(IFERROR(IFERROR(VLOOKUP(J206,Obs.Técnicas23[[Número de Série]:[Mês]],4,0),VLOOKUP(J206,Obs.Técnicas22[[Número de Série]:[Mês]],4,0)),(VLOOKUP(J206,Obs.Técnicas21[[Número de Série]:[Mês]],4,0))),"")</f>
        <v>0</v>
      </c>
      <c r="V206" s="1" t="s">
        <v>1209</v>
      </c>
      <c r="W206" s="1">
        <f t="shared" si="7"/>
        <v>7</v>
      </c>
      <c r="X206" s="1">
        <v>3</v>
      </c>
      <c r="Y206" s="1" t="e">
        <f>VLOOKUP(Controle[[#This Row],[Serial Number]],'Adicionados '!$B:$L,11,FALSE)</f>
        <v>#N/A</v>
      </c>
    </row>
    <row r="207" spans="1:25" hidden="1" x14ac:dyDescent="0.25">
      <c r="A207" s="1" t="s">
        <v>23</v>
      </c>
      <c r="B207" s="1" t="s">
        <v>1292</v>
      </c>
      <c r="C207" s="32" t="s">
        <v>1454</v>
      </c>
      <c r="E207" s="1" t="s">
        <v>261</v>
      </c>
      <c r="F207" s="32" t="s">
        <v>1425</v>
      </c>
      <c r="G207" s="1" t="s">
        <v>267</v>
      </c>
      <c r="H207" s="1" t="s">
        <v>406</v>
      </c>
      <c r="I207" s="1" t="s">
        <v>153</v>
      </c>
      <c r="J207" s="9">
        <v>6253770</v>
      </c>
      <c r="K207" s="1" t="s">
        <v>39</v>
      </c>
      <c r="L207" s="1" t="s">
        <v>154</v>
      </c>
      <c r="M207" s="1" t="s">
        <v>407</v>
      </c>
      <c r="N207" s="1" t="s">
        <v>34</v>
      </c>
      <c r="O207" s="2">
        <v>44369</v>
      </c>
      <c r="P20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44369</v>
      </c>
      <c r="Q207" s="2">
        <f>IFERROR(IFERROR(IFERROR(VLOOKUP(J207,Obs.Técnicas23[[Número de Série]:[Mês]],5,0),VLOOKUP(J207,Obs.Técnicas22[[Número de Série]:[Mês]],5,0)),(VLOOKUP(J207,Obs.Técnicas21[[Número de Série]:[Mês]],5,0))),P207)</f>
        <v>44761</v>
      </c>
      <c r="R207" s="1" t="str">
        <f t="shared" ca="1" si="6"/>
        <v>Calibrado</v>
      </c>
      <c r="S207" s="1">
        <f>IFERROR(IFERROR(IFERROR(VLOOKUP(J207,Obs.Técnicas23[[Número de Série]:[Mês]],2,0),VLOOKUP(J207,Obs.Técnicas22[[Número de Série]:[Mês]],2,0)),(VLOOKUP(J207,Obs.Técnicas21[[Número de Série]:[Mês]],2,0))),"")</f>
        <v>17464</v>
      </c>
      <c r="T207" s="1" t="str">
        <f>IFERROR(IFERROR(IFERROR(VLOOKUP(J207,Obs.Técnicas23[[Número de Série]:[Mês]],3,0),VLOOKUP(J207,Obs.Técnicas22[[Número de Série]:[Mês]],3,0)),(VLOOKUP(J207,Obs.Técnicas21[[Número de Série]:[Mês]],3,0))),"Hexis")</f>
        <v>ER ANALITICA</v>
      </c>
      <c r="U207" s="1" t="str">
        <f>IFERROR(IFERROR(IFERROR(VLOOKUP(J207,Obs.Técnicas23[[Número de Série]:[Mês]],4,0),VLOOKUP(J207,Obs.Técnicas22[[Número de Série]:[Mês]],4,0)),(VLOOKUP(J207,Obs.Técnicas21[[Número de Série]:[Mês]],4,0))),"")</f>
        <v>Eletrôdo do instrumento encontra-se avariado, impossibilitando o ajuste na escala de pH, liberado somente para uso na escala de condutívidade</v>
      </c>
      <c r="V207" s="1" t="s">
        <v>1209</v>
      </c>
      <c r="W207" s="1">
        <f t="shared" si="7"/>
        <v>7</v>
      </c>
      <c r="X207" s="1">
        <v>8</v>
      </c>
      <c r="Y207" s="1" t="e">
        <f>VLOOKUP(Controle[[#This Row],[Serial Number]],'Adicionados '!$B:$L,11,FALSE)</f>
        <v>#N/A</v>
      </c>
    </row>
    <row r="208" spans="1:25" hidden="1" x14ac:dyDescent="0.25">
      <c r="A208" s="1" t="s">
        <v>23</v>
      </c>
      <c r="B208" s="1" t="s">
        <v>1270</v>
      </c>
      <c r="C208" s="1" t="s">
        <v>1271</v>
      </c>
      <c r="D208" s="1" t="s">
        <v>1290</v>
      </c>
      <c r="E208" s="1" t="s">
        <v>261</v>
      </c>
      <c r="F208" s="32" t="s">
        <v>1425</v>
      </c>
      <c r="G208" s="1" t="s">
        <v>1415</v>
      </c>
      <c r="H208" s="1" t="s">
        <v>406</v>
      </c>
      <c r="I208" s="1" t="s">
        <v>250</v>
      </c>
      <c r="J208" s="9" t="s">
        <v>375</v>
      </c>
      <c r="K208" s="1" t="s">
        <v>36</v>
      </c>
      <c r="L208" s="1" t="s">
        <v>37</v>
      </c>
      <c r="M208" s="1" t="s">
        <v>407</v>
      </c>
      <c r="N208" s="1" t="s">
        <v>34</v>
      </c>
      <c r="O208" s="2">
        <v>44035</v>
      </c>
      <c r="P20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208" s="2">
        <f>IFERROR(IFERROR(IFERROR(VLOOKUP(J208,Obs.Técnicas23[[Número de Série]:[Mês]],5,0),VLOOKUP(J208,Obs.Técnicas22[[Número de Série]:[Mês]],5,0)),(VLOOKUP(J208,Obs.Técnicas21[[Número de Série]:[Mês]],5,0))),P208)</f>
        <v>44761</v>
      </c>
      <c r="R208" s="1" t="str">
        <f t="shared" ca="1" si="6"/>
        <v>Calibrado</v>
      </c>
      <c r="S208" s="1">
        <f>IFERROR(IFERROR(IFERROR(VLOOKUP(J208,Obs.Técnicas23[[Número de Série]:[Mês]],2,0),VLOOKUP(J208,Obs.Técnicas22[[Número de Série]:[Mês]],2,0)),(VLOOKUP(J208,Obs.Técnicas21[[Número de Série]:[Mês]],2,0))),"")</f>
        <v>17431</v>
      </c>
      <c r="T208" s="1" t="str">
        <f>IFERROR(IFERROR(IFERROR(VLOOKUP(J208,Obs.Técnicas23[[Número de Série]:[Mês]],3,0),VLOOKUP(J208,Obs.Técnicas22[[Número de Série]:[Mês]],3,0)),(VLOOKUP(J208,Obs.Técnicas21[[Número de Série]:[Mês]],3,0))),"Hexis")</f>
        <v>ER ANALITICA</v>
      </c>
      <c r="U208" s="1">
        <f>IFERROR(IFERROR(IFERROR(VLOOKUP(J208,Obs.Técnicas23[[Número de Série]:[Mês]],4,0),VLOOKUP(J208,Obs.Técnicas22[[Número de Série]:[Mês]],4,0)),(VLOOKUP(J208,Obs.Técnicas21[[Número de Série]:[Mês]],4,0))),"")</f>
        <v>0</v>
      </c>
      <c r="V208" s="1" t="s">
        <v>1209</v>
      </c>
      <c r="W208" s="1">
        <f t="shared" si="7"/>
        <v>7</v>
      </c>
      <c r="X208" s="1">
        <v>6</v>
      </c>
      <c r="Y208" s="1" t="e">
        <f>VLOOKUP(Controle[[#This Row],[Serial Number]],'Adicionados '!$B:$L,11,FALSE)</f>
        <v>#N/A</v>
      </c>
    </row>
    <row r="209" spans="1:25" hidden="1" x14ac:dyDescent="0.25">
      <c r="A209" s="1" t="s">
        <v>23</v>
      </c>
      <c r="B209" s="1" t="s">
        <v>410</v>
      </c>
      <c r="C209" s="1" t="s">
        <v>411</v>
      </c>
      <c r="D209" s="1" t="s">
        <v>412</v>
      </c>
      <c r="E209" s="1" t="s">
        <v>413</v>
      </c>
      <c r="F209" s="1" t="s">
        <v>414</v>
      </c>
      <c r="G209" s="1" t="s">
        <v>51</v>
      </c>
      <c r="H209" s="1" t="s">
        <v>415</v>
      </c>
      <c r="I209" s="1" t="s">
        <v>41</v>
      </c>
      <c r="J209" s="9">
        <v>585193</v>
      </c>
      <c r="K209" s="1" t="s">
        <v>87</v>
      </c>
      <c r="L209" s="1" t="s">
        <v>88</v>
      </c>
      <c r="M209" s="1" t="s">
        <v>416</v>
      </c>
      <c r="N209" s="1" t="s">
        <v>34</v>
      </c>
      <c r="P20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09" s="2">
        <f>IFERROR(IFERROR(IFERROR(VLOOKUP(J209,Obs.Técnicas23[[Número de Série]:[Mês]],5,0),VLOOKUP(J209,Obs.Técnicas22[[Número de Série]:[Mês]],5,0)),(VLOOKUP(J209,Obs.Técnicas21[[Número de Série]:[Mês]],5,0))),P209)</f>
        <v>44733</v>
      </c>
      <c r="R209" s="1" t="str">
        <f t="shared" ca="1" si="6"/>
        <v>Calibrado</v>
      </c>
      <c r="S209" s="1">
        <f>IFERROR(IFERROR(IFERROR(VLOOKUP(J209,Obs.Técnicas23[[Número de Série]:[Mês]],2,0),VLOOKUP(J209,Obs.Técnicas22[[Número de Série]:[Mês]],2,0)),(VLOOKUP(J209,Obs.Técnicas21[[Número de Série]:[Mês]],2,0))),"")</f>
        <v>16933</v>
      </c>
      <c r="T209" s="1" t="str">
        <f>IFERROR(IFERROR(IFERROR(VLOOKUP(J209,Obs.Técnicas23[[Número de Série]:[Mês]],3,0),VLOOKUP(J209,Obs.Técnicas22[[Número de Série]:[Mês]],3,0)),(VLOOKUP(J209,Obs.Técnicas21[[Número de Série]:[Mês]],3,0))),"Hexis")</f>
        <v>ER ANALITICA</v>
      </c>
      <c r="U209" s="1">
        <f>IFERROR(IFERROR(IFERROR(VLOOKUP(J209,Obs.Técnicas23[[Número de Série]:[Mês]],4,0),VLOOKUP(J209,Obs.Técnicas22[[Número de Série]:[Mês]],4,0)),(VLOOKUP(J209,Obs.Técnicas21[[Número de Série]:[Mês]],4,0))),"")</f>
        <v>0</v>
      </c>
      <c r="V209" s="1" t="s">
        <v>1209</v>
      </c>
      <c r="W209" s="1">
        <f t="shared" si="7"/>
        <v>6</v>
      </c>
      <c r="X209" s="1">
        <v>3</v>
      </c>
      <c r="Y209" s="1" t="e">
        <f>VLOOKUP(Controle[[#This Row],[Serial Number]],'Adicionados '!$B:$L,11,FALSE)</f>
        <v>#N/A</v>
      </c>
    </row>
    <row r="210" spans="1:25" hidden="1" x14ac:dyDescent="0.25">
      <c r="A210" s="1" t="s">
        <v>23</v>
      </c>
      <c r="B210" s="1" t="s">
        <v>410</v>
      </c>
      <c r="C210" s="1" t="s">
        <v>411</v>
      </c>
      <c r="D210" s="1" t="s">
        <v>412</v>
      </c>
      <c r="E210" s="1" t="s">
        <v>413</v>
      </c>
      <c r="F210" s="1" t="s">
        <v>414</v>
      </c>
      <c r="G210" s="1" t="s">
        <v>51</v>
      </c>
      <c r="H210" s="1" t="s">
        <v>415</v>
      </c>
      <c r="I210" s="1" t="s">
        <v>38</v>
      </c>
      <c r="J210" s="9">
        <v>410580</v>
      </c>
      <c r="K210" s="1" t="s">
        <v>39</v>
      </c>
      <c r="L210" s="1" t="s">
        <v>40</v>
      </c>
      <c r="M210" s="1" t="s">
        <v>416</v>
      </c>
      <c r="N210" s="1" t="s">
        <v>34</v>
      </c>
      <c r="O210" s="2">
        <v>43977</v>
      </c>
      <c r="P21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43977</v>
      </c>
      <c r="Q210" s="2">
        <f>IFERROR(IFERROR(IFERROR(VLOOKUP(J210,Obs.Técnicas23[[Número de Série]:[Mês]],5,0),VLOOKUP(J210,Obs.Técnicas22[[Número de Série]:[Mês]],5,0)),(VLOOKUP(J210,Obs.Técnicas21[[Número de Série]:[Mês]],5,0))),P210)</f>
        <v>44733</v>
      </c>
      <c r="R210" s="1" t="str">
        <f t="shared" ca="1" si="6"/>
        <v>Calibrado</v>
      </c>
      <c r="S210" s="1">
        <f>IFERROR(IFERROR(IFERROR(VLOOKUP(J210,Obs.Técnicas23[[Número de Série]:[Mês]],2,0),VLOOKUP(J210,Obs.Técnicas22[[Número de Série]:[Mês]],2,0)),(VLOOKUP(J210,Obs.Técnicas21[[Número de Série]:[Mês]],2,0))),"")</f>
        <v>16955</v>
      </c>
      <c r="T210" s="1" t="str">
        <f>IFERROR(IFERROR(IFERROR(VLOOKUP(J210,Obs.Técnicas23[[Número de Série]:[Mês]],3,0),VLOOKUP(J210,Obs.Técnicas22[[Número de Série]:[Mês]],3,0)),(VLOOKUP(J210,Obs.Técnicas21[[Número de Série]:[Mês]],3,0))),"Hexis")</f>
        <v>ER ANALITICA</v>
      </c>
      <c r="U210" s="1">
        <f>IFERROR(IFERROR(IFERROR(VLOOKUP(J210,Obs.Técnicas23[[Número de Série]:[Mês]],4,0),VLOOKUP(J210,Obs.Técnicas22[[Número de Série]:[Mês]],4,0)),(VLOOKUP(J210,Obs.Técnicas21[[Número de Série]:[Mês]],4,0))),"")</f>
        <v>0</v>
      </c>
      <c r="V210" s="1" t="s">
        <v>1209</v>
      </c>
      <c r="W210" s="1">
        <f t="shared" si="7"/>
        <v>6</v>
      </c>
      <c r="X210" s="1">
        <v>3</v>
      </c>
      <c r="Y210" s="1" t="e">
        <f>VLOOKUP(Controle[[#This Row],[Serial Number]],'Adicionados '!$B:$L,11,FALSE)</f>
        <v>#N/A</v>
      </c>
    </row>
    <row r="211" spans="1:25" hidden="1" x14ac:dyDescent="0.25">
      <c r="A211" s="1" t="s">
        <v>23</v>
      </c>
      <c r="B211" s="1" t="s">
        <v>418</v>
      </c>
      <c r="C211" s="1" t="s">
        <v>419</v>
      </c>
      <c r="D211" s="1" t="s">
        <v>420</v>
      </c>
      <c r="E211" s="1" t="s">
        <v>421</v>
      </c>
      <c r="F211" s="1" t="s">
        <v>422</v>
      </c>
      <c r="G211" s="1" t="s">
        <v>242</v>
      </c>
      <c r="H211" s="1" t="s">
        <v>415</v>
      </c>
      <c r="I211" s="1" t="s">
        <v>55</v>
      </c>
      <c r="J211" s="9">
        <v>142380001002</v>
      </c>
      <c r="K211" s="1" t="s">
        <v>36</v>
      </c>
      <c r="L211" s="1" t="s">
        <v>142</v>
      </c>
      <c r="M211" s="1" t="s">
        <v>424</v>
      </c>
      <c r="N211" s="1" t="s">
        <v>320</v>
      </c>
      <c r="O211" s="2">
        <v>44001</v>
      </c>
      <c r="P21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44001</v>
      </c>
      <c r="Q211" s="2">
        <f>IFERROR(IFERROR(IFERROR(VLOOKUP(J211,Obs.Técnicas23[[Número de Série]:[Mês]],5,0),VLOOKUP(J211,Obs.Técnicas22[[Número de Série]:[Mês]],5,0)),(VLOOKUP(J211,Obs.Técnicas21[[Número de Série]:[Mês]],5,0))),P211)</f>
        <v>44756</v>
      </c>
      <c r="R211" s="1" t="str">
        <f t="shared" ca="1" si="6"/>
        <v>Calibrado</v>
      </c>
      <c r="S211" s="1">
        <f>IFERROR(IFERROR(IFERROR(VLOOKUP(J211,Obs.Técnicas23[[Número de Série]:[Mês]],2,0),VLOOKUP(J211,Obs.Técnicas22[[Número de Série]:[Mês]],2,0)),(VLOOKUP(J211,Obs.Técnicas21[[Número de Série]:[Mês]],2,0))),"")</f>
        <v>17247</v>
      </c>
      <c r="T211" s="1" t="str">
        <f>IFERROR(IFERROR(IFERROR(VLOOKUP(J211,Obs.Técnicas23[[Número de Série]:[Mês]],3,0),VLOOKUP(J211,Obs.Técnicas22[[Número de Série]:[Mês]],3,0)),(VLOOKUP(J211,Obs.Técnicas21[[Número de Série]:[Mês]],3,0))),"Hexis")</f>
        <v>ER ANALITICA</v>
      </c>
      <c r="U211" s="1" t="str">
        <f>IFERROR(IFERROR(IFERROR(VLOOKUP(J211,Obs.Técnicas23[[Número de Série]:[Mês]],4,0),VLOOKUP(J211,Obs.Técnicas22[[Número de Série]:[Mês]],4,0)),(VLOOKUP(J211,Obs.Técnicas21[[Número de Série]:[Mês]],4,0))),"")</f>
        <v>Carcaça superior do instrumento encontra-se avariada.</v>
      </c>
      <c r="V211" s="1" t="s">
        <v>1209</v>
      </c>
      <c r="W211" s="1">
        <f t="shared" si="7"/>
        <v>7</v>
      </c>
      <c r="X211" s="1">
        <v>5</v>
      </c>
      <c r="Y211" s="1" t="e">
        <f>VLOOKUP(Controle[[#This Row],[Serial Number]],'Adicionados '!$B:$L,11,FALSE)</f>
        <v>#N/A</v>
      </c>
    </row>
    <row r="212" spans="1:25" hidden="1" x14ac:dyDescent="0.25">
      <c r="A212" s="1" t="s">
        <v>23</v>
      </c>
      <c r="B212" s="1" t="s">
        <v>425</v>
      </c>
      <c r="C212" s="1" t="s">
        <v>426</v>
      </c>
      <c r="D212" s="1" t="s">
        <v>427</v>
      </c>
      <c r="E212" s="1" t="s">
        <v>428</v>
      </c>
      <c r="F212" s="1" t="s">
        <v>429</v>
      </c>
      <c r="G212" s="1" t="s">
        <v>430</v>
      </c>
      <c r="H212" s="1" t="s">
        <v>415</v>
      </c>
      <c r="I212" s="1" t="s">
        <v>38</v>
      </c>
      <c r="J212" s="9">
        <v>4220739</v>
      </c>
      <c r="K212" s="1" t="s">
        <v>39</v>
      </c>
      <c r="L212" s="1" t="s">
        <v>40</v>
      </c>
      <c r="M212" s="1" t="s">
        <v>431</v>
      </c>
      <c r="N212" s="1" t="s">
        <v>294</v>
      </c>
      <c r="O212" s="2">
        <v>43979</v>
      </c>
      <c r="P21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12" s="2">
        <f>IFERROR(IFERROR(IFERROR(VLOOKUP(J212,Obs.Técnicas23[[Número de Série]:[Mês]],5,0),VLOOKUP(J212,Obs.Técnicas22[[Número de Série]:[Mês]],5,0)),(VLOOKUP(J212,Obs.Técnicas21[[Número de Série]:[Mês]],5,0))),P212)</f>
        <v>44725</v>
      </c>
      <c r="R212" s="1" t="str">
        <f t="shared" ca="1" si="6"/>
        <v>Calibrado</v>
      </c>
      <c r="S212" s="1">
        <f>IFERROR(IFERROR(IFERROR(VLOOKUP(J212,Obs.Técnicas23[[Número de Série]:[Mês]],2,0),VLOOKUP(J212,Obs.Técnicas22[[Número de Série]:[Mês]],2,0)),(VLOOKUP(J212,Obs.Técnicas21[[Número de Série]:[Mês]],2,0))),"")</f>
        <v>16806</v>
      </c>
      <c r="T212" s="1" t="str">
        <f>IFERROR(IFERROR(IFERROR(VLOOKUP(J212,Obs.Técnicas23[[Número de Série]:[Mês]],3,0),VLOOKUP(J212,Obs.Técnicas22[[Número de Série]:[Mês]],3,0)),(VLOOKUP(J212,Obs.Técnicas21[[Número de Série]:[Mês]],3,0))),"Hexis")</f>
        <v>ER ANALITICA</v>
      </c>
      <c r="U212" s="1">
        <f>IFERROR(IFERROR(IFERROR(VLOOKUP(J212,Obs.Técnicas23[[Número de Série]:[Mês]],4,0),VLOOKUP(J212,Obs.Técnicas22[[Número de Série]:[Mês]],4,0)),(VLOOKUP(J212,Obs.Técnicas21[[Número de Série]:[Mês]],4,0))),"")</f>
        <v>0</v>
      </c>
      <c r="V212" s="1" t="s">
        <v>1209</v>
      </c>
      <c r="W212" s="1">
        <f t="shared" si="7"/>
        <v>6</v>
      </c>
      <c r="X212" s="1">
        <v>8</v>
      </c>
      <c r="Y212" s="1" t="e">
        <f>VLOOKUP(Controle[[#This Row],[Serial Number]],'Adicionados '!$B:$L,11,FALSE)</f>
        <v>#N/A</v>
      </c>
    </row>
    <row r="213" spans="1:25" hidden="1" x14ac:dyDescent="0.25">
      <c r="A213" s="1" t="s">
        <v>23</v>
      </c>
      <c r="B213" s="1" t="s">
        <v>425</v>
      </c>
      <c r="C213" s="1" t="s">
        <v>426</v>
      </c>
      <c r="D213" s="1" t="s">
        <v>427</v>
      </c>
      <c r="E213" s="1" t="s">
        <v>428</v>
      </c>
      <c r="F213" s="1" t="s">
        <v>429</v>
      </c>
      <c r="G213" s="1" t="s">
        <v>430</v>
      </c>
      <c r="H213" s="1" t="s">
        <v>415</v>
      </c>
      <c r="I213" s="1" t="s">
        <v>38</v>
      </c>
      <c r="J213" s="9">
        <v>4211535</v>
      </c>
      <c r="K213" s="1" t="s">
        <v>39</v>
      </c>
      <c r="L213" s="1" t="s">
        <v>40</v>
      </c>
      <c r="M213" s="1" t="s">
        <v>431</v>
      </c>
      <c r="N213" s="1" t="s">
        <v>294</v>
      </c>
      <c r="O213" s="2">
        <v>43979</v>
      </c>
      <c r="P21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13" s="2">
        <f>IFERROR(IFERROR(IFERROR(VLOOKUP(J213,Obs.Técnicas23[[Número de Série]:[Mês]],5,0),VLOOKUP(J213,Obs.Técnicas22[[Número de Série]:[Mês]],5,0)),(VLOOKUP(J213,Obs.Técnicas21[[Número de Série]:[Mês]],5,0))),P213)</f>
        <v>44725</v>
      </c>
      <c r="R213" s="1" t="str">
        <f t="shared" ca="1" si="6"/>
        <v>Calibrado</v>
      </c>
      <c r="S213" s="1">
        <f>IFERROR(IFERROR(IFERROR(VLOOKUP(J213,Obs.Técnicas23[[Número de Série]:[Mês]],2,0),VLOOKUP(J213,Obs.Técnicas22[[Número de Série]:[Mês]],2,0)),(VLOOKUP(J213,Obs.Técnicas21[[Número de Série]:[Mês]],2,0))),"")</f>
        <v>16805</v>
      </c>
      <c r="T213" s="1" t="str">
        <f>IFERROR(IFERROR(IFERROR(VLOOKUP(J213,Obs.Técnicas23[[Número de Série]:[Mês]],3,0),VLOOKUP(J213,Obs.Técnicas22[[Número de Série]:[Mês]],3,0)),(VLOOKUP(J213,Obs.Técnicas21[[Número de Série]:[Mês]],3,0))),"Hexis")</f>
        <v>ER ANALITICA</v>
      </c>
      <c r="U213" s="1">
        <f>IFERROR(IFERROR(IFERROR(VLOOKUP(J213,Obs.Técnicas23[[Número de Série]:[Mês]],4,0),VLOOKUP(J213,Obs.Técnicas22[[Número de Série]:[Mês]],4,0)),(VLOOKUP(J213,Obs.Técnicas21[[Número de Série]:[Mês]],4,0))),"")</f>
        <v>0</v>
      </c>
      <c r="V213" s="1" t="s">
        <v>1209</v>
      </c>
      <c r="W213" s="1">
        <f t="shared" si="7"/>
        <v>6</v>
      </c>
      <c r="X213" s="1">
        <v>9</v>
      </c>
      <c r="Y213" s="1" t="e">
        <f>VLOOKUP(Controle[[#This Row],[Serial Number]],'Adicionados '!$B:$L,11,FALSE)</f>
        <v>#N/A</v>
      </c>
    </row>
    <row r="214" spans="1:25" hidden="1" x14ac:dyDescent="0.25">
      <c r="A214" s="1" t="s">
        <v>23</v>
      </c>
      <c r="B214" s="1" t="s">
        <v>425</v>
      </c>
      <c r="C214" s="1" t="s">
        <v>426</v>
      </c>
      <c r="D214" s="1" t="s">
        <v>427</v>
      </c>
      <c r="E214" s="1" t="s">
        <v>428</v>
      </c>
      <c r="F214" s="1" t="s">
        <v>429</v>
      </c>
      <c r="G214" s="1" t="s">
        <v>430</v>
      </c>
      <c r="H214" s="1" t="s">
        <v>415</v>
      </c>
      <c r="I214" s="1" t="s">
        <v>55</v>
      </c>
      <c r="J214" s="9">
        <v>1358800</v>
      </c>
      <c r="K214" s="1" t="s">
        <v>36</v>
      </c>
      <c r="L214" s="1" t="s">
        <v>56</v>
      </c>
      <c r="M214" s="1" t="s">
        <v>431</v>
      </c>
      <c r="N214" s="1" t="s">
        <v>294</v>
      </c>
      <c r="O214" s="2">
        <v>43979</v>
      </c>
      <c r="P21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14" s="2">
        <f>IFERROR(IFERROR(IFERROR(VLOOKUP(J214,Obs.Técnicas23[[Número de Série]:[Mês]],5,0),VLOOKUP(J214,Obs.Técnicas22[[Número de Série]:[Mês]],5,0)),(VLOOKUP(J214,Obs.Técnicas21[[Número de Série]:[Mês]],5,0))),P214)</f>
        <v>44791</v>
      </c>
      <c r="R214" s="1" t="str">
        <f t="shared" ca="1" si="6"/>
        <v>Calibrado</v>
      </c>
      <c r="S214" s="1">
        <f>IFERROR(IFERROR(IFERROR(VLOOKUP(J214,Obs.Técnicas23[[Número de Série]:[Mês]],2,0),VLOOKUP(J214,Obs.Técnicas22[[Número de Série]:[Mês]],2,0)),(VLOOKUP(J214,Obs.Técnicas21[[Número de Série]:[Mês]],2,0))),"")</f>
        <v>16901</v>
      </c>
      <c r="T214" s="1" t="str">
        <f>IFERROR(IFERROR(IFERROR(VLOOKUP(J214,Obs.Técnicas23[[Número de Série]:[Mês]],3,0),VLOOKUP(J214,Obs.Técnicas22[[Número de Série]:[Mês]],3,0)),(VLOOKUP(J214,Obs.Técnicas21[[Número de Série]:[Mês]],3,0))),"Hexis")</f>
        <v>ER ANALITICA</v>
      </c>
      <c r="U214" s="1">
        <f>IFERROR(IFERROR(IFERROR(VLOOKUP(J214,Obs.Técnicas23[[Número de Série]:[Mês]],4,0),VLOOKUP(J214,Obs.Técnicas22[[Número de Série]:[Mês]],4,0)),(VLOOKUP(J214,Obs.Técnicas21[[Número de Série]:[Mês]],4,0))),"")</f>
        <v>0</v>
      </c>
      <c r="V214" s="1" t="s">
        <v>1209</v>
      </c>
      <c r="W214" s="1">
        <f t="shared" si="7"/>
        <v>8</v>
      </c>
      <c r="X214" s="1">
        <v>9</v>
      </c>
      <c r="Y214" s="1" t="e">
        <f>VLOOKUP(Controle[[#This Row],[Serial Number]],'Adicionados '!$B:$L,11,FALSE)</f>
        <v>#N/A</v>
      </c>
    </row>
    <row r="215" spans="1:25" hidden="1" x14ac:dyDescent="0.25">
      <c r="A215" s="1" t="s">
        <v>23</v>
      </c>
      <c r="B215" s="1" t="s">
        <v>425</v>
      </c>
      <c r="C215" s="1" t="s">
        <v>426</v>
      </c>
      <c r="D215" s="1" t="s">
        <v>427</v>
      </c>
      <c r="E215" s="1" t="s">
        <v>428</v>
      </c>
      <c r="F215" s="1" t="s">
        <v>429</v>
      </c>
      <c r="G215" s="1" t="s">
        <v>430</v>
      </c>
      <c r="H215" s="1" t="s">
        <v>415</v>
      </c>
      <c r="I215" s="1" t="s">
        <v>41</v>
      </c>
      <c r="J215" s="9">
        <v>612331</v>
      </c>
      <c r="K215" s="1" t="s">
        <v>87</v>
      </c>
      <c r="L215" s="1" t="s">
        <v>88</v>
      </c>
      <c r="M215" s="1" t="s">
        <v>431</v>
      </c>
      <c r="N215" s="1" t="s">
        <v>294</v>
      </c>
      <c r="O215" s="2">
        <v>43979</v>
      </c>
      <c r="P21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15" s="2">
        <f>IFERROR(IFERROR(IFERROR(VLOOKUP(J215,Obs.Técnicas23[[Número de Série]:[Mês]],5,0),VLOOKUP(J215,Obs.Técnicas22[[Número de Série]:[Mês]],5,0)),(VLOOKUP(J215,Obs.Técnicas21[[Número de Série]:[Mês]],5,0))),P215)</f>
        <v>44725</v>
      </c>
      <c r="R215" s="1" t="str">
        <f t="shared" ca="1" si="6"/>
        <v>Calibrado</v>
      </c>
      <c r="S215" s="1">
        <f>IFERROR(IFERROR(IFERROR(VLOOKUP(J215,Obs.Técnicas23[[Número de Série]:[Mês]],2,0),VLOOKUP(J215,Obs.Técnicas22[[Número de Série]:[Mês]],2,0)),(VLOOKUP(J215,Obs.Técnicas21[[Número de Série]:[Mês]],2,0))),"")</f>
        <v>16808</v>
      </c>
      <c r="T215" s="1" t="str">
        <f>IFERROR(IFERROR(IFERROR(VLOOKUP(J215,Obs.Técnicas23[[Número de Série]:[Mês]],3,0),VLOOKUP(J215,Obs.Técnicas22[[Número de Série]:[Mês]],3,0)),(VLOOKUP(J215,Obs.Técnicas21[[Número de Série]:[Mês]],3,0))),"Hexis")</f>
        <v>ER ANALITICA</v>
      </c>
      <c r="U215" s="1" t="str">
        <f>IFERROR(IFERROR(IFERROR(VLOOKUP(J215,Obs.Técnicas23[[Número de Série]:[Mês]],4,0),VLOOKUP(J215,Obs.Técnicas22[[Número de Série]:[Mês]],4,0)),(VLOOKUP(J215,Obs.Técnicas21[[Número de Série]:[Mês]],4,0))),"")</f>
        <v xml:space="preserve"> Adesivo do teclado deteriorado, liberado com restrição.</v>
      </c>
      <c r="V215" s="1" t="s">
        <v>1209</v>
      </c>
      <c r="W215" s="1">
        <f t="shared" si="7"/>
        <v>6</v>
      </c>
      <c r="Y215" s="1" t="e">
        <f>VLOOKUP(Controle[[#This Row],[Serial Number]],'Adicionados '!$B:$L,11,FALSE)</f>
        <v>#N/A</v>
      </c>
    </row>
    <row r="216" spans="1:25" hidden="1" x14ac:dyDescent="0.25">
      <c r="A216" s="1" t="s">
        <v>23</v>
      </c>
      <c r="B216" s="1" t="s">
        <v>447</v>
      </c>
      <c r="C216" s="32" t="s">
        <v>1521</v>
      </c>
      <c r="D216" s="1" t="s">
        <v>449</v>
      </c>
      <c r="E216" s="1" t="s">
        <v>432</v>
      </c>
      <c r="F216" s="32" t="s">
        <v>433</v>
      </c>
      <c r="G216" s="1" t="s">
        <v>450</v>
      </c>
      <c r="H216" s="1" t="s">
        <v>415</v>
      </c>
      <c r="I216" s="1" t="s">
        <v>41</v>
      </c>
      <c r="J216" s="9">
        <v>2902426</v>
      </c>
      <c r="K216" s="1" t="s">
        <v>87</v>
      </c>
      <c r="L216" s="1" t="s">
        <v>88</v>
      </c>
      <c r="M216" s="1" t="s">
        <v>435</v>
      </c>
      <c r="N216" s="1" t="s">
        <v>1522</v>
      </c>
      <c r="O216" s="2">
        <v>44239</v>
      </c>
      <c r="P21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16" s="2">
        <f>IFERROR(IFERROR(IFERROR(VLOOKUP(J216,Obs.Técnicas23[[Número de Série]:[Mês]],5,0),VLOOKUP(J216,Obs.Técnicas22[[Número de Série]:[Mês]],5,0)),(VLOOKUP(J216,Obs.Técnicas21[[Número de Série]:[Mês]],5,0))),P216)</f>
        <v>45033</v>
      </c>
      <c r="R216" s="1" t="str">
        <f t="shared" ca="1" si="6"/>
        <v>Calibrado</v>
      </c>
      <c r="S216" s="1">
        <f>IFERROR(IFERROR(IFERROR(VLOOKUP(J216,Obs.Técnicas23[[Número de Série]:[Mês]],2,0),VLOOKUP(J216,Obs.Técnicas22[[Número de Série]:[Mês]],2,0)),(VLOOKUP(J216,Obs.Técnicas21[[Número de Série]:[Mês]],2,0))),"")</f>
        <v>21410</v>
      </c>
      <c r="T216" s="1" t="str">
        <f>IFERROR(IFERROR(IFERROR(VLOOKUP(J216,Obs.Técnicas23[[Número de Série]:[Mês]],3,0),VLOOKUP(J216,Obs.Técnicas22[[Número de Série]:[Mês]],3,0)),(VLOOKUP(J216,Obs.Técnicas21[[Número de Série]:[Mês]],3,0))),"Hexis")</f>
        <v>ER ANALITICA</v>
      </c>
      <c r="U216" s="1">
        <f>IFERROR(IFERROR(IFERROR(VLOOKUP(J216,Obs.Técnicas23[[Número de Série]:[Mês]],4,0),VLOOKUP(J216,Obs.Técnicas22[[Número de Série]:[Mês]],4,0)),(VLOOKUP(J216,Obs.Técnicas21[[Número de Série]:[Mês]],4,0))),"")</f>
        <v>0</v>
      </c>
      <c r="V216" s="1" t="s">
        <v>1209</v>
      </c>
      <c r="W216" s="1">
        <f t="shared" si="7"/>
        <v>4</v>
      </c>
      <c r="X216" s="1">
        <v>9</v>
      </c>
      <c r="Y216" s="1" t="str">
        <f>VLOOKUP(Controle[[#This Row],[Serial Number]],'Adicionados '!$B:$L,11,FALSE)</f>
        <v>ADICIONADO</v>
      </c>
    </row>
    <row r="217" spans="1:25" hidden="1" x14ac:dyDescent="0.25">
      <c r="A217" s="1" t="s">
        <v>23</v>
      </c>
      <c r="B217" s="1" t="s">
        <v>447</v>
      </c>
      <c r="C217" s="32" t="s">
        <v>1521</v>
      </c>
      <c r="D217" s="1" t="s">
        <v>449</v>
      </c>
      <c r="E217" s="1" t="s">
        <v>432</v>
      </c>
      <c r="F217" s="32" t="s">
        <v>433</v>
      </c>
      <c r="G217" s="1" t="s">
        <v>450</v>
      </c>
      <c r="H217" s="1" t="s">
        <v>415</v>
      </c>
      <c r="I217" s="1" t="s">
        <v>43</v>
      </c>
      <c r="J217" s="9">
        <v>5370058101</v>
      </c>
      <c r="K217" s="1" t="s">
        <v>210</v>
      </c>
      <c r="L217" s="1" t="s">
        <v>453</v>
      </c>
      <c r="M217" s="1" t="s">
        <v>435</v>
      </c>
      <c r="N217" s="1" t="s">
        <v>1522</v>
      </c>
      <c r="P21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17" s="2">
        <f>IFERROR(IFERROR(IFERROR(VLOOKUP(J217,Obs.Técnicas23[[Número de Série]:[Mês]],5,0),VLOOKUP(J217,Obs.Técnicas22[[Número de Série]:[Mês]],5,0)),(VLOOKUP(J217,Obs.Técnicas21[[Número de Série]:[Mês]],5,0))),P217)</f>
        <v>45033</v>
      </c>
      <c r="R217" s="1" t="str">
        <f t="shared" ca="1" si="6"/>
        <v>Calibrado</v>
      </c>
      <c r="S217" s="1">
        <f>IFERROR(IFERROR(IFERROR(VLOOKUP(J217,Obs.Técnicas23[[Número de Série]:[Mês]],2,0),VLOOKUP(J217,Obs.Técnicas22[[Número de Série]:[Mês]],2,0)),(VLOOKUP(J217,Obs.Técnicas21[[Número de Série]:[Mês]],2,0))),"")</f>
        <v>21411</v>
      </c>
      <c r="T217" s="1" t="str">
        <f>IFERROR(IFERROR(IFERROR(VLOOKUP(J217,Obs.Técnicas23[[Número de Série]:[Mês]],3,0),VLOOKUP(J217,Obs.Técnicas22[[Número de Série]:[Mês]],3,0)),(VLOOKUP(J217,Obs.Técnicas21[[Número de Série]:[Mês]],3,0))),"Hexis")</f>
        <v>ER ANALITICA</v>
      </c>
      <c r="U217" s="1">
        <f>IFERROR(IFERROR(IFERROR(VLOOKUP(J217,Obs.Técnicas23[[Número de Série]:[Mês]],4,0),VLOOKUP(J217,Obs.Técnicas22[[Número de Série]:[Mês]],4,0)),(VLOOKUP(J217,Obs.Técnicas21[[Número de Série]:[Mês]],4,0))),"")</f>
        <v>0</v>
      </c>
      <c r="V217" s="1" t="s">
        <v>1209</v>
      </c>
      <c r="W217" s="1">
        <f t="shared" si="7"/>
        <v>4</v>
      </c>
      <c r="X217" s="1">
        <v>7</v>
      </c>
      <c r="Y217" s="1" t="e">
        <f>VLOOKUP(Controle[[#This Row],[Serial Number]],'Adicionados '!$B:$L,11,FALSE)</f>
        <v>#N/A</v>
      </c>
    </row>
    <row r="218" spans="1:25" hidden="1" x14ac:dyDescent="0.25">
      <c r="A218" s="1" t="s">
        <v>23</v>
      </c>
      <c r="B218" s="1" t="s">
        <v>447</v>
      </c>
      <c r="C218" s="32" t="s">
        <v>1521</v>
      </c>
      <c r="D218" s="1" t="s">
        <v>449</v>
      </c>
      <c r="E218" s="1" t="s">
        <v>432</v>
      </c>
      <c r="F218" s="32" t="s">
        <v>433</v>
      </c>
      <c r="G218" s="1" t="s">
        <v>450</v>
      </c>
      <c r="H218" s="1" t="s">
        <v>415</v>
      </c>
      <c r="I218" s="1" t="s">
        <v>55</v>
      </c>
      <c r="J218" s="9">
        <v>1373274</v>
      </c>
      <c r="K218" s="1" t="s">
        <v>36</v>
      </c>
      <c r="L218" s="1" t="s">
        <v>56</v>
      </c>
      <c r="M218" s="1" t="s">
        <v>435</v>
      </c>
      <c r="N218" s="1" t="s">
        <v>1522</v>
      </c>
      <c r="O218" s="2">
        <v>44239</v>
      </c>
      <c r="P21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18" s="2">
        <f>IFERROR(IFERROR(IFERROR(VLOOKUP(J218,Obs.Técnicas23[[Número de Série]:[Mês]],5,0),VLOOKUP(J218,Obs.Técnicas22[[Número de Série]:[Mês]],5,0)),(VLOOKUP(J218,Obs.Técnicas21[[Número de Série]:[Mês]],5,0))),P218)</f>
        <v>45033</v>
      </c>
      <c r="R218" s="1" t="str">
        <f t="shared" ca="1" si="6"/>
        <v>Calibrado</v>
      </c>
      <c r="S218" s="1">
        <f>IFERROR(IFERROR(IFERROR(VLOOKUP(J218,Obs.Técnicas23[[Número de Série]:[Mês]],2,0),VLOOKUP(J218,Obs.Técnicas22[[Número de Série]:[Mês]],2,0)),(VLOOKUP(J218,Obs.Técnicas21[[Número de Série]:[Mês]],2,0))),"")</f>
        <v>21412</v>
      </c>
      <c r="T218" s="1" t="str">
        <f>IFERROR(IFERROR(IFERROR(VLOOKUP(J218,Obs.Técnicas23[[Número de Série]:[Mês]],3,0),VLOOKUP(J218,Obs.Técnicas22[[Número de Série]:[Mês]],3,0)),(VLOOKUP(J218,Obs.Técnicas21[[Número de Série]:[Mês]],3,0))),"Hexis")</f>
        <v>ER ANALITICA</v>
      </c>
      <c r="U218" s="1" t="str">
        <f>IFERROR(IFERROR(IFERROR(VLOOKUP(J218,Obs.Técnicas23[[Número de Série]:[Mês]],4,0),VLOOKUP(J218,Obs.Técnicas22[[Número de Série]:[Mês]],4,0)),(VLOOKUP(J218,Obs.Técnicas21[[Número de Série]:[Mês]],4,0))),"")</f>
        <v>Bateria de lítio com baixa carga e filtro óptico azul manchado.</v>
      </c>
      <c r="V218" s="1" t="s">
        <v>1209</v>
      </c>
      <c r="W218" s="1">
        <f t="shared" si="7"/>
        <v>4</v>
      </c>
      <c r="X218" s="1">
        <v>7</v>
      </c>
      <c r="Y218" s="1" t="e">
        <f>VLOOKUP(Controle[[#This Row],[Serial Number]],'Adicionados '!$B:$L,11,FALSE)</f>
        <v>#N/A</v>
      </c>
    </row>
    <row r="219" spans="1:25" hidden="1" x14ac:dyDescent="0.25">
      <c r="A219" s="1" t="s">
        <v>23</v>
      </c>
      <c r="B219" s="1" t="s">
        <v>447</v>
      </c>
      <c r="C219" s="32" t="s">
        <v>1521</v>
      </c>
      <c r="D219" s="1" t="s">
        <v>449</v>
      </c>
      <c r="E219" s="1" t="s">
        <v>432</v>
      </c>
      <c r="F219" s="32" t="s">
        <v>433</v>
      </c>
      <c r="G219" s="1" t="s">
        <v>450</v>
      </c>
      <c r="H219" s="1" t="s">
        <v>415</v>
      </c>
      <c r="I219" s="1" t="s">
        <v>68</v>
      </c>
      <c r="J219" s="9" t="s">
        <v>505</v>
      </c>
      <c r="K219" s="1" t="s">
        <v>344</v>
      </c>
      <c r="L219" s="1" t="s">
        <v>160</v>
      </c>
      <c r="M219" s="1" t="s">
        <v>435</v>
      </c>
      <c r="N219" s="1" t="s">
        <v>1522</v>
      </c>
      <c r="P21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19" s="2">
        <f>IFERROR(IFERROR(IFERROR(VLOOKUP(J219,Obs.Técnicas23[[Número de Série]:[Mês]],5,0),VLOOKUP(J219,Obs.Técnicas22[[Número de Série]:[Mês]],5,0)),(VLOOKUP(J219,Obs.Técnicas21[[Número de Série]:[Mês]],5,0))),P219)</f>
        <v>45033</v>
      </c>
      <c r="R219" s="1" t="str">
        <f t="shared" ca="1" si="6"/>
        <v>Calibrado</v>
      </c>
      <c r="S219" s="1">
        <f>IFERROR(IFERROR(IFERROR(VLOOKUP(J219,Obs.Técnicas23[[Número de Série]:[Mês]],2,0),VLOOKUP(J219,Obs.Técnicas22[[Número de Série]:[Mês]],2,0)),(VLOOKUP(J219,Obs.Técnicas21[[Número de Série]:[Mês]],2,0))),"")</f>
        <v>21413</v>
      </c>
      <c r="T219" s="1" t="str">
        <f>IFERROR(IFERROR(IFERROR(VLOOKUP(J219,Obs.Técnicas23[[Número de Série]:[Mês]],3,0),VLOOKUP(J219,Obs.Técnicas22[[Número de Série]:[Mês]],3,0)),(VLOOKUP(J219,Obs.Técnicas21[[Número de Série]:[Mês]],3,0))),"Hexis")</f>
        <v>ER ANALITICA</v>
      </c>
      <c r="U219" s="1" t="str">
        <f>IFERROR(IFERROR(IFERROR(VLOOKUP(J219,Obs.Técnicas23[[Número de Série]:[Mês]],4,0),VLOOKUP(J219,Obs.Técnicas22[[Número de Série]:[Mês]],4,0)),(VLOOKUP(J219,Obs.Técnicas21[[Número de Série]:[Mês]],4,0))),"")</f>
        <v>Instrumento apresenta lentidão nas leituras devido vida útil avançada.</v>
      </c>
      <c r="V219" s="1" t="s">
        <v>1209</v>
      </c>
      <c r="W219" s="1">
        <f t="shared" si="7"/>
        <v>4</v>
      </c>
      <c r="Y219" s="1" t="e">
        <f>VLOOKUP(Controle[[#This Row],[Serial Number]],'Adicionados '!$B:$L,11,FALSE)</f>
        <v>#N/A</v>
      </c>
    </row>
    <row r="220" spans="1:25" hidden="1" x14ac:dyDescent="0.25">
      <c r="A220" s="1" t="s">
        <v>23</v>
      </c>
      <c r="B220" s="1" t="s">
        <v>439</v>
      </c>
      <c r="C220" s="1" t="s">
        <v>440</v>
      </c>
      <c r="D220" s="1" t="s">
        <v>441</v>
      </c>
      <c r="E220" s="1" t="s">
        <v>432</v>
      </c>
      <c r="F220" s="1" t="s">
        <v>433</v>
      </c>
      <c r="G220" s="1" t="s">
        <v>242</v>
      </c>
      <c r="H220" s="1" t="s">
        <v>415</v>
      </c>
      <c r="I220" s="1" t="s">
        <v>38</v>
      </c>
      <c r="J220" s="9">
        <v>4240437</v>
      </c>
      <c r="K220" s="1" t="s">
        <v>39</v>
      </c>
      <c r="L220" s="1" t="s">
        <v>277</v>
      </c>
      <c r="M220" s="1" t="s">
        <v>435</v>
      </c>
      <c r="N220" s="1" t="s">
        <v>436</v>
      </c>
      <c r="P22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44407</v>
      </c>
      <c r="Q220" s="2">
        <f>IFERROR(IFERROR(IFERROR(VLOOKUP(J220,Obs.Técnicas23[[Número de Série]:[Mês]],5,0),VLOOKUP(J220,Obs.Técnicas22[[Número de Série]:[Mês]],5,0)),(VLOOKUP(J220,Obs.Técnicas21[[Número de Série]:[Mês]],5,0))),P220)</f>
        <v>44756</v>
      </c>
      <c r="R220" s="1" t="str">
        <f t="shared" ca="1" si="6"/>
        <v>Calibrado</v>
      </c>
      <c r="S220" s="1">
        <f>IFERROR(IFERROR(IFERROR(VLOOKUP(J220,Obs.Técnicas23[[Número de Série]:[Mês]],2,0),VLOOKUP(J220,Obs.Técnicas22[[Número de Série]:[Mês]],2,0)),(VLOOKUP(J220,Obs.Técnicas21[[Número de Série]:[Mês]],2,0))),"")</f>
        <v>17244</v>
      </c>
      <c r="T220" s="1" t="str">
        <f>IFERROR(IFERROR(IFERROR(VLOOKUP(J220,Obs.Técnicas23[[Número de Série]:[Mês]],3,0),VLOOKUP(J220,Obs.Técnicas22[[Número de Série]:[Mês]],3,0)),(VLOOKUP(J220,Obs.Técnicas21[[Número de Série]:[Mês]],3,0))),"Hexis")</f>
        <v>ER ANALITICA</v>
      </c>
      <c r="U220" s="1">
        <f>IFERROR(IFERROR(IFERROR(VLOOKUP(J220,Obs.Técnicas23[[Número de Série]:[Mês]],4,0),VLOOKUP(J220,Obs.Técnicas22[[Número de Série]:[Mês]],4,0)),(VLOOKUP(J220,Obs.Técnicas21[[Número de Série]:[Mês]],4,0))),"")</f>
        <v>0</v>
      </c>
      <c r="V220" s="1" t="s">
        <v>1209</v>
      </c>
      <c r="W220" s="1">
        <f t="shared" si="7"/>
        <v>7</v>
      </c>
      <c r="X220" s="1">
        <v>7</v>
      </c>
      <c r="Y220" s="1" t="str">
        <f>VLOOKUP(Controle[[#This Row],[Serial Number]],'Adicionados '!$B:$L,11,FALSE)</f>
        <v>ADICIONADO</v>
      </c>
    </row>
    <row r="221" spans="1:25" hidden="1" x14ac:dyDescent="0.25">
      <c r="A221" s="1" t="s">
        <v>23</v>
      </c>
      <c r="B221" s="1" t="s">
        <v>439</v>
      </c>
      <c r="C221" s="1" t="s">
        <v>440</v>
      </c>
      <c r="D221" s="1" t="s">
        <v>441</v>
      </c>
      <c r="E221" s="1" t="s">
        <v>442</v>
      </c>
      <c r="F221" s="1" t="s">
        <v>443</v>
      </c>
      <c r="G221" s="1" t="s">
        <v>242</v>
      </c>
      <c r="H221" s="1" t="s">
        <v>415</v>
      </c>
      <c r="I221" s="1" t="s">
        <v>55</v>
      </c>
      <c r="J221" s="9">
        <v>1354920</v>
      </c>
      <c r="K221" s="1" t="s">
        <v>36</v>
      </c>
      <c r="L221" s="1" t="s">
        <v>445</v>
      </c>
      <c r="M221" s="1" t="s">
        <v>435</v>
      </c>
      <c r="N221" s="1" t="s">
        <v>436</v>
      </c>
      <c r="P22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21" s="2">
        <f>IFERROR(IFERROR(IFERROR(VLOOKUP(J221,Obs.Técnicas23[[Número de Série]:[Mês]],5,0),VLOOKUP(J221,Obs.Técnicas22[[Número de Série]:[Mês]],5,0)),(VLOOKUP(J221,Obs.Técnicas21[[Número de Série]:[Mês]],5,0))),P221)</f>
        <v>44756</v>
      </c>
      <c r="R221" s="1" t="str">
        <f t="shared" ca="1" si="6"/>
        <v>Calibrado</v>
      </c>
      <c r="S221" s="1">
        <f>IFERROR(IFERROR(IFERROR(VLOOKUP(J221,Obs.Técnicas23[[Número de Série]:[Mês]],2,0),VLOOKUP(J221,Obs.Técnicas22[[Número de Série]:[Mês]],2,0)),(VLOOKUP(J221,Obs.Técnicas21[[Número de Série]:[Mês]],2,0))),"")</f>
        <v>17243</v>
      </c>
      <c r="T221" s="1" t="str">
        <f>IFERROR(IFERROR(IFERROR(VLOOKUP(J221,Obs.Técnicas23[[Número de Série]:[Mês]],3,0),VLOOKUP(J221,Obs.Técnicas22[[Número de Série]:[Mês]],3,0)),(VLOOKUP(J221,Obs.Técnicas21[[Número de Série]:[Mês]],3,0))),"Hexis")</f>
        <v>ER ANALITICA</v>
      </c>
      <c r="U221" s="1" t="str">
        <f>IFERROR(IFERROR(IFERROR(VLOOKUP(J221,Obs.Técnicas23[[Número de Série]:[Mês]],4,0),VLOOKUP(J221,Obs.Técnicas22[[Número de Série]:[Mês]],4,0)),(VLOOKUP(J221,Obs.Técnicas21[[Número de Série]:[Mês]],4,0))),"")</f>
        <v>Leitor de código de barras do instrumento não está funcionando.</v>
      </c>
      <c r="V221" s="1" t="s">
        <v>1209</v>
      </c>
      <c r="W221" s="1">
        <f t="shared" si="7"/>
        <v>7</v>
      </c>
      <c r="X221" s="1">
        <v>7</v>
      </c>
      <c r="Y221" s="1" t="e">
        <f>VLOOKUP(Controle[[#This Row],[Serial Number]],'Adicionados '!$B:$L,11,FALSE)</f>
        <v>#N/A</v>
      </c>
    </row>
    <row r="222" spans="1:25" hidden="1" x14ac:dyDescent="0.25">
      <c r="A222" s="1" t="s">
        <v>23</v>
      </c>
      <c r="B222" s="1" t="s">
        <v>439</v>
      </c>
      <c r="C222" s="1" t="s">
        <v>433</v>
      </c>
      <c r="D222" s="1" t="s">
        <v>434</v>
      </c>
      <c r="E222" s="1" t="s">
        <v>432</v>
      </c>
      <c r="F222" s="1" t="s">
        <v>433</v>
      </c>
      <c r="G222" s="1" t="s">
        <v>242</v>
      </c>
      <c r="H222" s="1" t="s">
        <v>415</v>
      </c>
      <c r="I222" s="1" t="s">
        <v>446</v>
      </c>
      <c r="J222" s="9">
        <v>2902019</v>
      </c>
      <c r="K222" s="1" t="s">
        <v>87</v>
      </c>
      <c r="L222" s="1" t="s">
        <v>88</v>
      </c>
      <c r="M222" s="1" t="s">
        <v>435</v>
      </c>
      <c r="N222" s="1" t="s">
        <v>436</v>
      </c>
      <c r="P22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44407</v>
      </c>
      <c r="Q222" s="2">
        <f>IFERROR(IFERROR(IFERROR(VLOOKUP(J222,Obs.Técnicas23[[Número de Série]:[Mês]],5,0),VLOOKUP(J222,Obs.Técnicas22[[Número de Série]:[Mês]],5,0)),(VLOOKUP(J222,Obs.Técnicas21[[Número de Série]:[Mês]],5,0))),P222)</f>
        <v>44756</v>
      </c>
      <c r="R222" s="1" t="str">
        <f t="shared" ca="1" si="6"/>
        <v>Calibrado</v>
      </c>
      <c r="S222" s="1">
        <f>IFERROR(IFERROR(IFERROR(VLOOKUP(J222,Obs.Técnicas23[[Número de Série]:[Mês]],2,0),VLOOKUP(J222,Obs.Técnicas22[[Número de Série]:[Mês]],2,0)),(VLOOKUP(J222,Obs.Técnicas21[[Número de Série]:[Mês]],2,0))),"")</f>
        <v>17242</v>
      </c>
      <c r="T222" s="1" t="str">
        <f>IFERROR(IFERROR(IFERROR(VLOOKUP(J222,Obs.Técnicas23[[Número de Série]:[Mês]],3,0),VLOOKUP(J222,Obs.Técnicas22[[Número de Série]:[Mês]],3,0)),(VLOOKUP(J222,Obs.Técnicas21[[Número de Série]:[Mês]],3,0))),"Hexis")</f>
        <v>ER ANALITICA</v>
      </c>
      <c r="U222" s="1">
        <f>IFERROR(IFERROR(IFERROR(VLOOKUP(J222,Obs.Técnicas23[[Número de Série]:[Mês]],4,0),VLOOKUP(J222,Obs.Técnicas22[[Número de Série]:[Mês]],4,0)),(VLOOKUP(J222,Obs.Técnicas21[[Número de Série]:[Mês]],4,0))),"")</f>
        <v>0</v>
      </c>
      <c r="V222" s="1" t="s">
        <v>1209</v>
      </c>
      <c r="W222" s="1">
        <f t="shared" si="7"/>
        <v>7</v>
      </c>
      <c r="X222" s="1">
        <v>9</v>
      </c>
      <c r="Y222" s="1" t="str">
        <f>VLOOKUP(Controle[[#This Row],[Serial Number]],'Adicionados '!$B:$L,11,FALSE)</f>
        <v>ADICIONADO</v>
      </c>
    </row>
    <row r="223" spans="1:25" hidden="1" x14ac:dyDescent="0.25">
      <c r="A223" s="1" t="s">
        <v>23</v>
      </c>
      <c r="B223" s="1" t="s">
        <v>432</v>
      </c>
      <c r="C223" s="1" t="s">
        <v>433</v>
      </c>
      <c r="D223" s="1" t="s">
        <v>434</v>
      </c>
      <c r="E223" s="1" t="s">
        <v>432</v>
      </c>
      <c r="F223" s="1" t="s">
        <v>433</v>
      </c>
      <c r="G223" s="1" t="s">
        <v>242</v>
      </c>
      <c r="H223" s="1" t="s">
        <v>415</v>
      </c>
      <c r="I223" s="1" t="s">
        <v>55</v>
      </c>
      <c r="J223" s="9">
        <v>1532591</v>
      </c>
      <c r="K223" s="1" t="s">
        <v>36</v>
      </c>
      <c r="L223" s="1" t="s">
        <v>96</v>
      </c>
      <c r="M223" s="1" t="s">
        <v>435</v>
      </c>
      <c r="N223" s="1" t="s">
        <v>436</v>
      </c>
      <c r="O223" s="2">
        <v>44407</v>
      </c>
      <c r="P22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44407</v>
      </c>
      <c r="Q223" s="2">
        <f>IFERROR(IFERROR(IFERROR(VLOOKUP(J223,Obs.Técnicas23[[Número de Série]:[Mês]],5,0),VLOOKUP(J223,Obs.Técnicas22[[Número de Série]:[Mês]],5,0)),(VLOOKUP(J223,Obs.Técnicas21[[Número de Série]:[Mês]],5,0))),P223)</f>
        <v>44754</v>
      </c>
      <c r="R223" s="1" t="str">
        <f t="shared" ca="1" si="6"/>
        <v>Calibrado</v>
      </c>
      <c r="S223" s="1">
        <f>IFERROR(IFERROR(IFERROR(VLOOKUP(J223,Obs.Técnicas23[[Número de Série]:[Mês]],2,0),VLOOKUP(J223,Obs.Técnicas22[[Número de Série]:[Mês]],2,0)),(VLOOKUP(J223,Obs.Técnicas21[[Número de Série]:[Mês]],2,0))),"")</f>
        <v>17213</v>
      </c>
      <c r="T223" s="1" t="str">
        <f>IFERROR(IFERROR(IFERROR(VLOOKUP(J223,Obs.Técnicas23[[Número de Série]:[Mês]],3,0),VLOOKUP(J223,Obs.Técnicas22[[Número de Série]:[Mês]],3,0)),(VLOOKUP(J223,Obs.Técnicas21[[Número de Série]:[Mês]],3,0))),"Hexis")</f>
        <v>ER ANALITICA</v>
      </c>
      <c r="U223" s="1">
        <f>IFERROR(IFERROR(IFERROR(VLOOKUP(J223,Obs.Técnicas23[[Número de Série]:[Mês]],4,0),VLOOKUP(J223,Obs.Técnicas22[[Número de Série]:[Mês]],4,0)),(VLOOKUP(J223,Obs.Técnicas21[[Número de Série]:[Mês]],4,0))),"")</f>
        <v>0</v>
      </c>
      <c r="V223" s="1" t="s">
        <v>1209</v>
      </c>
      <c r="W223" s="1">
        <f t="shared" si="7"/>
        <v>7</v>
      </c>
      <c r="X223" s="1">
        <v>9</v>
      </c>
      <c r="Y223" s="1" t="e">
        <f>VLOOKUP(Controle[[#This Row],[Serial Number]],'Adicionados '!$B:$L,11,FALSE)</f>
        <v>#N/A</v>
      </c>
    </row>
    <row r="224" spans="1:25" hidden="1" x14ac:dyDescent="0.25">
      <c r="A224" s="1" t="s">
        <v>23</v>
      </c>
      <c r="B224" s="1" t="s">
        <v>432</v>
      </c>
      <c r="C224" s="1" t="s">
        <v>433</v>
      </c>
      <c r="D224" s="1" t="s">
        <v>434</v>
      </c>
      <c r="E224" s="1" t="s">
        <v>432</v>
      </c>
      <c r="F224" s="1" t="s">
        <v>433</v>
      </c>
      <c r="G224" s="1" t="s">
        <v>242</v>
      </c>
      <c r="H224" s="1" t="s">
        <v>415</v>
      </c>
      <c r="I224" s="1" t="s">
        <v>153</v>
      </c>
      <c r="J224" s="9">
        <v>6227214</v>
      </c>
      <c r="K224" s="1" t="s">
        <v>39</v>
      </c>
      <c r="L224" s="1" t="s">
        <v>154</v>
      </c>
      <c r="M224" s="1" t="s">
        <v>435</v>
      </c>
      <c r="N224" s="1" t="s">
        <v>436</v>
      </c>
      <c r="O224" s="2">
        <v>44407</v>
      </c>
      <c r="P22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44407</v>
      </c>
      <c r="Q224" s="2">
        <f>IFERROR(IFERROR(IFERROR(VLOOKUP(J224,Obs.Técnicas23[[Número de Série]:[Mês]],5,0),VLOOKUP(J224,Obs.Técnicas22[[Número de Série]:[Mês]],5,0)),(VLOOKUP(J224,Obs.Técnicas21[[Número de Série]:[Mês]],5,0))),P224)</f>
        <v>44754</v>
      </c>
      <c r="R224" s="1" t="str">
        <f t="shared" ca="1" si="6"/>
        <v>Calibrado</v>
      </c>
      <c r="S224" s="1">
        <f>IFERROR(IFERROR(IFERROR(VLOOKUP(J224,Obs.Técnicas23[[Número de Série]:[Mês]],2,0),VLOOKUP(J224,Obs.Técnicas22[[Número de Série]:[Mês]],2,0)),(VLOOKUP(J224,Obs.Técnicas21[[Número de Série]:[Mês]],2,0))),"")</f>
        <v>17223</v>
      </c>
      <c r="T224" s="1" t="str">
        <f>IFERROR(IFERROR(IFERROR(VLOOKUP(J224,Obs.Técnicas23[[Número de Série]:[Mês]],3,0),VLOOKUP(J224,Obs.Técnicas22[[Número de Série]:[Mês]],3,0)),(VLOOKUP(J224,Obs.Técnicas21[[Número de Série]:[Mês]],3,0))),"Hexis")</f>
        <v>ER ANALITICA</v>
      </c>
      <c r="U224" s="1" t="str">
        <f>IFERROR(IFERROR(IFERROR(VLOOKUP(J224,Obs.Técnicas23[[Número de Série]:[Mês]],4,0),VLOOKUP(J224,Obs.Técnicas22[[Número de Série]:[Mês]],4,0)),(VLOOKUP(J224,Obs.Técnicas21[[Número de Série]:[Mês]],4,0))),"")</f>
        <v xml:space="preserve"> Eletrodo do instrumento encontra-se com vida avançado, apresentando lentidão nas leituras.</v>
      </c>
      <c r="V224" s="1" t="s">
        <v>1209</v>
      </c>
      <c r="W224" s="1">
        <f t="shared" si="7"/>
        <v>7</v>
      </c>
      <c r="X224" s="1">
        <v>9</v>
      </c>
      <c r="Y224" s="1" t="e">
        <f>VLOOKUP(Controle[[#This Row],[Serial Number]],'Adicionados '!$B:$L,11,FALSE)</f>
        <v>#N/A</v>
      </c>
    </row>
    <row r="225" spans="1:25" hidden="1" x14ac:dyDescent="0.25">
      <c r="A225" s="1" t="s">
        <v>23</v>
      </c>
      <c r="B225" s="1" t="s">
        <v>432</v>
      </c>
      <c r="C225" s="1" t="s">
        <v>433</v>
      </c>
      <c r="D225" s="1" t="s">
        <v>434</v>
      </c>
      <c r="E225" s="1" t="s">
        <v>432</v>
      </c>
      <c r="F225" s="1" t="s">
        <v>433</v>
      </c>
      <c r="G225" s="1" t="s">
        <v>242</v>
      </c>
      <c r="H225" s="1" t="s">
        <v>415</v>
      </c>
      <c r="I225" s="1" t="s">
        <v>41</v>
      </c>
      <c r="J225" s="9">
        <v>50008</v>
      </c>
      <c r="K225" s="1" t="s">
        <v>42</v>
      </c>
      <c r="L225" s="1" t="s">
        <v>212</v>
      </c>
      <c r="M225" s="1" t="s">
        <v>435</v>
      </c>
      <c r="N225" s="1" t="s">
        <v>436</v>
      </c>
      <c r="O225" s="2">
        <v>44407</v>
      </c>
      <c r="P22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44407</v>
      </c>
      <c r="Q225" s="2">
        <f>IFERROR(IFERROR(IFERROR(VLOOKUP(J225,Obs.Técnicas23[[Número de Série]:[Mês]],5,0),VLOOKUP(J225,Obs.Técnicas22[[Número de Série]:[Mês]],5,0)),(VLOOKUP(J225,Obs.Técnicas21[[Número de Série]:[Mês]],5,0))),P225)</f>
        <v>44754</v>
      </c>
      <c r="R225" s="1" t="str">
        <f t="shared" ca="1" si="6"/>
        <v>Calibrado</v>
      </c>
      <c r="S225" s="1">
        <f>IFERROR(IFERROR(IFERROR(VLOOKUP(J225,Obs.Técnicas23[[Número de Série]:[Mês]],2,0),VLOOKUP(J225,Obs.Técnicas22[[Número de Série]:[Mês]],2,0)),(VLOOKUP(J225,Obs.Técnicas21[[Número de Série]:[Mês]],2,0))),"")</f>
        <v>17234</v>
      </c>
      <c r="T225" s="1" t="str">
        <f>IFERROR(IFERROR(IFERROR(VLOOKUP(J225,Obs.Técnicas23[[Número de Série]:[Mês]],3,0),VLOOKUP(J225,Obs.Técnicas22[[Número de Série]:[Mês]],3,0)),(VLOOKUP(J225,Obs.Técnicas21[[Número de Série]:[Mês]],3,0))),"Hexis")</f>
        <v>ER ANALITICA</v>
      </c>
      <c r="U225" s="1">
        <f>IFERROR(IFERROR(IFERROR(VLOOKUP(J225,Obs.Técnicas23[[Número de Série]:[Mês]],4,0),VLOOKUP(J225,Obs.Técnicas22[[Número de Série]:[Mês]],4,0)),(VLOOKUP(J225,Obs.Técnicas21[[Número de Série]:[Mês]],4,0))),"")</f>
        <v>0</v>
      </c>
      <c r="V225" s="1" t="s">
        <v>1209</v>
      </c>
      <c r="W225" s="1">
        <f t="shared" si="7"/>
        <v>7</v>
      </c>
      <c r="X225" s="1">
        <v>9</v>
      </c>
      <c r="Y225" s="1" t="e">
        <f>VLOOKUP(Controle[[#This Row],[Serial Number]],'Adicionados '!$B:$L,11,FALSE)</f>
        <v>#N/A</v>
      </c>
    </row>
    <row r="226" spans="1:25" hidden="1" x14ac:dyDescent="0.25">
      <c r="A226" s="1" t="s">
        <v>23</v>
      </c>
      <c r="B226" s="1" t="s">
        <v>432</v>
      </c>
      <c r="C226" s="1" t="s">
        <v>433</v>
      </c>
      <c r="D226" s="1" t="s">
        <v>437</v>
      </c>
      <c r="E226" s="1" t="s">
        <v>432</v>
      </c>
      <c r="F226" s="1" t="s">
        <v>433</v>
      </c>
      <c r="G226" s="1" t="s">
        <v>242</v>
      </c>
      <c r="H226" s="1" t="s">
        <v>415</v>
      </c>
      <c r="I226" s="1" t="s">
        <v>43</v>
      </c>
      <c r="J226" s="9" t="s">
        <v>438</v>
      </c>
      <c r="K226" s="1" t="s">
        <v>36</v>
      </c>
      <c r="L226" s="1" t="s">
        <v>45</v>
      </c>
      <c r="M226" s="1" t="s">
        <v>435</v>
      </c>
      <c r="N226" s="1" t="s">
        <v>436</v>
      </c>
      <c r="P22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26" s="2">
        <f>IFERROR(IFERROR(IFERROR(VLOOKUP(J226,Obs.Técnicas23[[Número de Série]:[Mês]],5,0),VLOOKUP(J226,Obs.Técnicas22[[Número de Série]:[Mês]],5,0)),(VLOOKUP(J226,Obs.Técnicas21[[Número de Série]:[Mês]],5,0))),P226)</f>
        <v>44754</v>
      </c>
      <c r="R226" s="1" t="str">
        <f t="shared" ca="1" si="6"/>
        <v>Calibrado</v>
      </c>
      <c r="S226" s="1">
        <f>IFERROR(IFERROR(IFERROR(VLOOKUP(J226,Obs.Técnicas23[[Número de Série]:[Mês]],2,0),VLOOKUP(J226,Obs.Técnicas22[[Número de Série]:[Mês]],2,0)),(VLOOKUP(J226,Obs.Técnicas21[[Número de Série]:[Mês]],2,0))),"")</f>
        <v>17235</v>
      </c>
      <c r="T226" s="1" t="str">
        <f>IFERROR(IFERROR(IFERROR(VLOOKUP(J226,Obs.Técnicas23[[Número de Série]:[Mês]],3,0),VLOOKUP(J226,Obs.Técnicas22[[Número de Série]:[Mês]],3,0)),(VLOOKUP(J226,Obs.Técnicas21[[Número de Série]:[Mês]],3,0))),"Hexis")</f>
        <v>ER ANALITICA</v>
      </c>
      <c r="U226" s="1">
        <f>IFERROR(IFERROR(IFERROR(VLOOKUP(J226,Obs.Técnicas23[[Número de Série]:[Mês]],4,0),VLOOKUP(J226,Obs.Técnicas22[[Número de Série]:[Mês]],4,0)),(VLOOKUP(J226,Obs.Técnicas21[[Número de Série]:[Mês]],4,0))),"")</f>
        <v>0</v>
      </c>
      <c r="V226" s="1" t="s">
        <v>1209</v>
      </c>
      <c r="W226" s="1">
        <f t="shared" si="7"/>
        <v>7</v>
      </c>
      <c r="X226" s="1">
        <v>7</v>
      </c>
      <c r="Y226" s="1" t="e">
        <f>VLOOKUP(Controle[[#This Row],[Serial Number]],'Adicionados '!$B:$L,11,FALSE)</f>
        <v>#N/A</v>
      </c>
    </row>
    <row r="227" spans="1:25" hidden="1" x14ac:dyDescent="0.25">
      <c r="A227" s="1" t="s">
        <v>23</v>
      </c>
      <c r="B227" s="1" t="s">
        <v>456</v>
      </c>
      <c r="C227" s="1" t="s">
        <v>457</v>
      </c>
      <c r="D227" s="1" t="s">
        <v>458</v>
      </c>
      <c r="E227" s="1" t="s">
        <v>459</v>
      </c>
      <c r="F227" s="1" t="s">
        <v>460</v>
      </c>
      <c r="G227" s="1" t="s">
        <v>51</v>
      </c>
      <c r="H227" s="1" t="s">
        <v>415</v>
      </c>
      <c r="I227" s="1" t="s">
        <v>250</v>
      </c>
      <c r="J227" s="9">
        <v>203166601039</v>
      </c>
      <c r="K227" s="1" t="s">
        <v>36</v>
      </c>
      <c r="L227" s="1" t="s">
        <v>128</v>
      </c>
      <c r="M227" s="1" t="s">
        <v>461</v>
      </c>
      <c r="N227" s="1" t="s">
        <v>34</v>
      </c>
      <c r="O227" s="2">
        <v>44263</v>
      </c>
      <c r="P22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44263</v>
      </c>
      <c r="Q227" s="2">
        <f>IFERROR(IFERROR(IFERROR(VLOOKUP(J227,Obs.Técnicas23[[Número de Série]:[Mês]],5,0),VLOOKUP(J227,Obs.Técnicas22[[Número de Série]:[Mês]],5,0)),(VLOOKUP(J227,Obs.Técnicas21[[Número de Série]:[Mês]],5,0))),P227)</f>
        <v>44988</v>
      </c>
      <c r="R227" s="1" t="str">
        <f t="shared" ca="1" si="6"/>
        <v>Calibrado</v>
      </c>
      <c r="S227" s="1">
        <f>IFERROR(IFERROR(IFERROR(VLOOKUP(J227,Obs.Técnicas23[[Número de Série]:[Mês]],2,0),VLOOKUP(J227,Obs.Técnicas22[[Número de Série]:[Mês]],2,0)),(VLOOKUP(J227,Obs.Técnicas21[[Número de Série]:[Mês]],2,0))),"")</f>
        <v>20710</v>
      </c>
      <c r="T227" s="1" t="str">
        <f>IFERROR(IFERROR(IFERROR(VLOOKUP(J227,Obs.Técnicas23[[Número de Série]:[Mês]],3,0),VLOOKUP(J227,Obs.Técnicas22[[Número de Série]:[Mês]],3,0)),(VLOOKUP(J227,Obs.Técnicas21[[Número de Série]:[Mês]],3,0))),"Hexis")</f>
        <v>ER ANALITICA</v>
      </c>
      <c r="U227" s="1">
        <f>IFERROR(IFERROR(IFERROR(VLOOKUP(J227,Obs.Técnicas23[[Número de Série]:[Mês]],4,0),VLOOKUP(J227,Obs.Técnicas22[[Número de Série]:[Mês]],4,0)),(VLOOKUP(J227,Obs.Técnicas21[[Número de Série]:[Mês]],4,0))),"")</f>
        <v>0</v>
      </c>
      <c r="V227" s="1" t="s">
        <v>1209</v>
      </c>
      <c r="W227" s="1">
        <f t="shared" si="7"/>
        <v>3</v>
      </c>
      <c r="X227" s="1">
        <v>11</v>
      </c>
      <c r="Y227" s="1" t="e">
        <f>VLOOKUP(Controle[[#This Row],[Serial Number]],'Adicionados '!$B:$L,11,FALSE)</f>
        <v>#N/A</v>
      </c>
    </row>
    <row r="228" spans="1:25" hidden="1" x14ac:dyDescent="0.25">
      <c r="A228" s="1" t="s">
        <v>23</v>
      </c>
      <c r="B228" s="1" t="s">
        <v>329</v>
      </c>
      <c r="C228" s="1" t="s">
        <v>330</v>
      </c>
      <c r="D228" s="1" t="s">
        <v>331</v>
      </c>
      <c r="E228" s="1" t="s">
        <v>329</v>
      </c>
      <c r="F228" s="1" t="s">
        <v>330</v>
      </c>
      <c r="G228" s="1" t="s">
        <v>332</v>
      </c>
      <c r="H228" s="1" t="s">
        <v>415</v>
      </c>
      <c r="I228" s="1" t="s">
        <v>68</v>
      </c>
      <c r="J228" s="9" t="s">
        <v>479</v>
      </c>
      <c r="K228" s="1" t="s">
        <v>344</v>
      </c>
      <c r="M228" s="1" t="s">
        <v>469</v>
      </c>
      <c r="P22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28" s="2">
        <f>IFERROR(IFERROR(IFERROR(VLOOKUP(J228,Obs.Técnicas23[[Número de Série]:[Mês]],5,0),VLOOKUP(J228,Obs.Técnicas22[[Número de Série]:[Mês]],5,0)),(VLOOKUP(J228,Obs.Técnicas21[[Número de Série]:[Mês]],5,0))),P228)</f>
        <v>44333</v>
      </c>
      <c r="R228" s="1" t="str">
        <f t="shared" ca="1" si="6"/>
        <v>Vencido</v>
      </c>
      <c r="S228" s="1">
        <f>IFERROR(IFERROR(IFERROR(VLOOKUP(J228,Obs.Técnicas23[[Número de Série]:[Mês]],2,0),VLOOKUP(J228,Obs.Técnicas22[[Número de Série]:[Mês]],2,0)),(VLOOKUP(J228,Obs.Técnicas21[[Número de Série]:[Mês]],2,0))),"")</f>
        <v>12354</v>
      </c>
      <c r="T228" s="1" t="str">
        <f>IFERROR(IFERROR(IFERROR(VLOOKUP(J228,Obs.Técnicas23[[Número de Série]:[Mês]],3,0),VLOOKUP(J228,Obs.Técnicas22[[Número de Série]:[Mês]],3,0)),(VLOOKUP(J228,Obs.Técnicas21[[Número de Série]:[Mês]],3,0))),"Hexis")</f>
        <v>ER ANALITICA</v>
      </c>
      <c r="U228" s="1">
        <f>IFERROR(IFERROR(IFERROR(VLOOKUP(J228,Obs.Técnicas23[[Número de Série]:[Mês]],4,0),VLOOKUP(J228,Obs.Técnicas22[[Número de Série]:[Mês]],4,0)),(VLOOKUP(J228,Obs.Técnicas21[[Número de Série]:[Mês]],4,0))),"")</f>
        <v>0</v>
      </c>
      <c r="V228" s="1" t="s">
        <v>1404</v>
      </c>
      <c r="W228" s="1">
        <f t="shared" si="7"/>
        <v>5</v>
      </c>
      <c r="X228" s="1">
        <v>7</v>
      </c>
      <c r="Y228" s="1" t="str">
        <f>VLOOKUP(Controle[[#This Row],[Serial Number]],'Adicionados '!$B:$L,11,FALSE)</f>
        <v>ADICIONADO</v>
      </c>
    </row>
    <row r="229" spans="1:25" hidden="1" x14ac:dyDescent="0.25">
      <c r="A229" s="1" t="s">
        <v>23</v>
      </c>
      <c r="B229" s="1" t="s">
        <v>329</v>
      </c>
      <c r="C229" s="1" t="s">
        <v>330</v>
      </c>
      <c r="D229" s="1" t="s">
        <v>331</v>
      </c>
      <c r="E229" s="1" t="s">
        <v>329</v>
      </c>
      <c r="F229" s="1" t="s">
        <v>330</v>
      </c>
      <c r="G229" s="1" t="s">
        <v>332</v>
      </c>
      <c r="H229" s="1" t="s">
        <v>415</v>
      </c>
      <c r="I229" s="1" t="s">
        <v>55</v>
      </c>
      <c r="J229" s="9" t="s">
        <v>483</v>
      </c>
      <c r="K229" s="1" t="s">
        <v>484</v>
      </c>
      <c r="L229" s="1" t="s">
        <v>485</v>
      </c>
      <c r="M229" s="1" t="s">
        <v>469</v>
      </c>
      <c r="N229" s="1" t="s">
        <v>436</v>
      </c>
      <c r="O229" s="2">
        <v>44239</v>
      </c>
      <c r="P22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29" s="2">
        <f>IFERROR(IFERROR(IFERROR(VLOOKUP(J229,Obs.Técnicas23[[Número de Série]:[Mês]],5,0),VLOOKUP(J229,Obs.Técnicas22[[Número de Série]:[Mês]],5,0)),(VLOOKUP(J229,Obs.Técnicas21[[Número de Série]:[Mês]],5,0))),P229)</f>
        <v>44629</v>
      </c>
      <c r="R229" s="1" t="str">
        <f t="shared" ca="1" si="6"/>
        <v>Vencido</v>
      </c>
      <c r="S229" s="1">
        <f>IFERROR(IFERROR(IFERROR(VLOOKUP(J229,Obs.Técnicas23[[Número de Série]:[Mês]],2,0),VLOOKUP(J229,Obs.Técnicas22[[Número de Série]:[Mês]],2,0)),(VLOOKUP(J229,Obs.Técnicas21[[Número de Série]:[Mês]],2,0))),"")</f>
        <v>15707</v>
      </c>
      <c r="T229" s="1" t="str">
        <f>IFERROR(IFERROR(IFERROR(VLOOKUP(J229,Obs.Técnicas23[[Número de Série]:[Mês]],3,0),VLOOKUP(J229,Obs.Técnicas22[[Número de Série]:[Mês]],3,0)),(VLOOKUP(J229,Obs.Técnicas21[[Número de Série]:[Mês]],3,0))),"Hexis")</f>
        <v>ER ANALITICA</v>
      </c>
      <c r="U229" s="1">
        <f>IFERROR(IFERROR(IFERROR(VLOOKUP(J229,Obs.Técnicas23[[Número de Série]:[Mês]],4,0),VLOOKUP(J229,Obs.Técnicas22[[Número de Série]:[Mês]],4,0)),(VLOOKUP(J229,Obs.Técnicas21[[Número de Série]:[Mês]],4,0))),"")</f>
        <v>0</v>
      </c>
      <c r="V229" s="1" t="s">
        <v>1404</v>
      </c>
      <c r="W229" s="1">
        <f t="shared" si="7"/>
        <v>3</v>
      </c>
      <c r="X229" s="1">
        <v>6</v>
      </c>
      <c r="Y229" s="1" t="e">
        <f>VLOOKUP(Controle[[#This Row],[Serial Number]],'Adicionados '!$B:$L,11,FALSE)</f>
        <v>#N/A</v>
      </c>
    </row>
    <row r="230" spans="1:25" hidden="1" x14ac:dyDescent="0.25">
      <c r="A230" s="1" t="s">
        <v>23</v>
      </c>
      <c r="B230" s="1" t="s">
        <v>329</v>
      </c>
      <c r="C230" s="1" t="s">
        <v>330</v>
      </c>
      <c r="D230" s="1" t="s">
        <v>331</v>
      </c>
      <c r="E230" s="1" t="s">
        <v>329</v>
      </c>
      <c r="F230" s="1" t="s">
        <v>330</v>
      </c>
      <c r="G230" s="1" t="s">
        <v>332</v>
      </c>
      <c r="H230" s="1" t="s">
        <v>415</v>
      </c>
      <c r="I230" s="1" t="s">
        <v>41</v>
      </c>
      <c r="J230" s="9">
        <v>472748</v>
      </c>
      <c r="K230" s="1" t="s">
        <v>486</v>
      </c>
      <c r="L230" s="1" t="s">
        <v>487</v>
      </c>
      <c r="M230" s="1" t="s">
        <v>469</v>
      </c>
      <c r="N230" s="1" t="s">
        <v>436</v>
      </c>
      <c r="O230" s="2">
        <v>44239</v>
      </c>
      <c r="P23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30" s="2">
        <f>IFERROR(IFERROR(IFERROR(VLOOKUP(J230,Obs.Técnicas23[[Número de Série]:[Mês]],5,0),VLOOKUP(J230,Obs.Técnicas22[[Número de Série]:[Mês]],5,0)),(VLOOKUP(J230,Obs.Técnicas21[[Número de Série]:[Mês]],5,0))),P230)</f>
        <v>44629</v>
      </c>
      <c r="R230" s="1" t="str">
        <f t="shared" ca="1" si="6"/>
        <v>Vencido</v>
      </c>
      <c r="S230" s="1">
        <f>IFERROR(IFERROR(IFERROR(VLOOKUP(J230,Obs.Técnicas23[[Número de Série]:[Mês]],2,0),VLOOKUP(J230,Obs.Técnicas22[[Número de Série]:[Mês]],2,0)),(VLOOKUP(J230,Obs.Técnicas21[[Número de Série]:[Mês]],2,0))),"")</f>
        <v>15718</v>
      </c>
      <c r="T230" s="1" t="str">
        <f>IFERROR(IFERROR(IFERROR(VLOOKUP(J230,Obs.Técnicas23[[Número de Série]:[Mês]],3,0),VLOOKUP(J230,Obs.Técnicas22[[Número de Série]:[Mês]],3,0)),(VLOOKUP(J230,Obs.Técnicas21[[Número de Série]:[Mês]],3,0))),"Hexis")</f>
        <v>ER ANALITICA</v>
      </c>
      <c r="U230" s="1">
        <f>IFERROR(IFERROR(IFERROR(VLOOKUP(J230,Obs.Técnicas23[[Número de Série]:[Mês]],4,0),VLOOKUP(J230,Obs.Técnicas22[[Número de Série]:[Mês]],4,0)),(VLOOKUP(J230,Obs.Técnicas21[[Número de Série]:[Mês]],4,0))),"")</f>
        <v>0</v>
      </c>
      <c r="V230" s="1" t="s">
        <v>1404</v>
      </c>
      <c r="W230" s="1">
        <f t="shared" si="7"/>
        <v>3</v>
      </c>
      <c r="X230" s="1">
        <v>6</v>
      </c>
      <c r="Y230" s="1" t="e">
        <f>VLOOKUP(Controle[[#This Row],[Serial Number]],'Adicionados '!$B:$L,11,FALSE)</f>
        <v>#N/A</v>
      </c>
    </row>
    <row r="231" spans="1:25" hidden="1" x14ac:dyDescent="0.25">
      <c r="A231" s="1" t="s">
        <v>23</v>
      </c>
      <c r="B231" s="1" t="s">
        <v>329</v>
      </c>
      <c r="C231" s="1" t="s">
        <v>330</v>
      </c>
      <c r="D231" s="1" t="s">
        <v>331</v>
      </c>
      <c r="E231" s="1" t="s">
        <v>329</v>
      </c>
      <c r="F231" s="1" t="s">
        <v>330</v>
      </c>
      <c r="G231" s="1" t="s">
        <v>332</v>
      </c>
      <c r="H231" s="1" t="s">
        <v>415</v>
      </c>
      <c r="I231" s="1" t="s">
        <v>38</v>
      </c>
      <c r="J231" s="9">
        <v>410480</v>
      </c>
      <c r="K231" s="1" t="s">
        <v>39</v>
      </c>
      <c r="L231" s="1" t="s">
        <v>266</v>
      </c>
      <c r="M231" s="1" t="s">
        <v>469</v>
      </c>
      <c r="P23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31" s="2">
        <f>IFERROR(IFERROR(IFERROR(VLOOKUP(J231,Obs.Técnicas23[[Número de Série]:[Mês]],5,0),VLOOKUP(J231,Obs.Técnicas22[[Número de Série]:[Mês]],5,0)),(VLOOKUP(J231,Obs.Técnicas21[[Número de Série]:[Mês]],5,0))),P231)</f>
        <v>44333</v>
      </c>
      <c r="R231" s="1" t="str">
        <f t="shared" ca="1" si="6"/>
        <v>Vencido</v>
      </c>
      <c r="S231" s="1">
        <f>IFERROR(IFERROR(IFERROR(VLOOKUP(J231,Obs.Técnicas23[[Número de Série]:[Mês]],2,0),VLOOKUP(J231,Obs.Técnicas22[[Número de Série]:[Mês]],2,0)),(VLOOKUP(J231,Obs.Técnicas21[[Número de Série]:[Mês]],2,0))),"")</f>
        <v>12341</v>
      </c>
      <c r="T231" s="1" t="str">
        <f>IFERROR(IFERROR(IFERROR(VLOOKUP(J231,Obs.Técnicas23[[Número de Série]:[Mês]],3,0),VLOOKUP(J231,Obs.Técnicas22[[Número de Série]:[Mês]],3,0)),(VLOOKUP(J231,Obs.Técnicas21[[Número de Série]:[Mês]],3,0))),"Hexis")</f>
        <v>ER ANALITICA</v>
      </c>
      <c r="U231" s="1" t="str">
        <f>IFERROR(IFERROR(IFERROR(VLOOKUP(J231,Obs.Técnicas23[[Número de Série]:[Mês]],4,0),VLOOKUP(J231,Obs.Técnicas22[[Número de Série]:[Mês]],4,0)),(VLOOKUP(J231,Obs.Técnicas21[[Número de Série]:[Mês]],4,0))),"")</f>
        <v>Display com avarias</v>
      </c>
      <c r="V231" s="1" t="s">
        <v>1404</v>
      </c>
      <c r="W231" s="1">
        <f t="shared" si="7"/>
        <v>5</v>
      </c>
      <c r="X231" s="1">
        <v>1</v>
      </c>
      <c r="Y231" s="1" t="e">
        <f>VLOOKUP(Controle[[#This Row],[Serial Number]],'Adicionados '!$B:$L,11,FALSE)</f>
        <v>#N/A</v>
      </c>
    </row>
    <row r="232" spans="1:25" hidden="1" x14ac:dyDescent="0.25">
      <c r="A232" s="1" t="s">
        <v>23</v>
      </c>
      <c r="B232" s="1" t="s">
        <v>329</v>
      </c>
      <c r="C232" s="1" t="s">
        <v>330</v>
      </c>
      <c r="D232" s="1" t="s">
        <v>331</v>
      </c>
      <c r="E232" s="1" t="s">
        <v>329</v>
      </c>
      <c r="F232" s="1" t="s">
        <v>330</v>
      </c>
      <c r="G232" s="1" t="s">
        <v>332</v>
      </c>
      <c r="H232" s="1" t="s">
        <v>415</v>
      </c>
      <c r="I232" s="1" t="s">
        <v>38</v>
      </c>
      <c r="J232" s="9">
        <v>4210448</v>
      </c>
      <c r="K232" s="1" t="s">
        <v>39</v>
      </c>
      <c r="M232" s="1" t="s">
        <v>469</v>
      </c>
      <c r="P23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32" s="2">
        <f>IFERROR(IFERROR(IFERROR(VLOOKUP(J232,Obs.Técnicas23[[Número de Série]:[Mês]],5,0),VLOOKUP(J232,Obs.Técnicas22[[Número de Série]:[Mês]],5,0)),(VLOOKUP(J232,Obs.Técnicas21[[Número de Série]:[Mês]],5,0))),P232)</f>
        <v>44333</v>
      </c>
      <c r="R232" s="1" t="str">
        <f t="shared" ca="1" si="6"/>
        <v>Vencido</v>
      </c>
      <c r="S232" s="1">
        <f>IFERROR(IFERROR(IFERROR(VLOOKUP(J232,Obs.Técnicas23[[Número de Série]:[Mês]],2,0),VLOOKUP(J232,Obs.Técnicas22[[Número de Série]:[Mês]],2,0)),(VLOOKUP(J232,Obs.Técnicas21[[Número de Série]:[Mês]],2,0))),"")</f>
        <v>12339</v>
      </c>
      <c r="T232" s="1" t="str">
        <f>IFERROR(IFERROR(IFERROR(VLOOKUP(J232,Obs.Técnicas23[[Número de Série]:[Mês]],3,0),VLOOKUP(J232,Obs.Técnicas22[[Número de Série]:[Mês]],3,0)),(VLOOKUP(J232,Obs.Técnicas21[[Número de Série]:[Mês]],3,0))),"Hexis")</f>
        <v>ER ANALITICA</v>
      </c>
      <c r="U232" s="1" t="str">
        <f>IFERROR(IFERROR(IFERROR(VLOOKUP(J232,Obs.Técnicas23[[Número de Série]:[Mês]],4,0),VLOOKUP(J232,Obs.Técnicas22[[Número de Série]:[Mês]],4,0)),(VLOOKUP(J232,Obs.Técnicas21[[Número de Série]:[Mês]],4,0))),"")</f>
        <v>Carcaça do instrumento trincada.</v>
      </c>
      <c r="V232" s="1" t="s">
        <v>1404</v>
      </c>
      <c r="W232" s="1">
        <f t="shared" si="7"/>
        <v>5</v>
      </c>
      <c r="X232" s="1">
        <v>9</v>
      </c>
      <c r="Y232" s="1" t="e">
        <f>VLOOKUP(Controle[[#This Row],[Serial Number]],'Adicionados '!$B:$L,11,FALSE)</f>
        <v>#N/A</v>
      </c>
    </row>
    <row r="233" spans="1:25" hidden="1" x14ac:dyDescent="0.25">
      <c r="A233" s="1" t="s">
        <v>23</v>
      </c>
      <c r="B233" s="1" t="s">
        <v>329</v>
      </c>
      <c r="C233" s="1" t="s">
        <v>330</v>
      </c>
      <c r="D233" s="1" t="s">
        <v>331</v>
      </c>
      <c r="E233" s="1" t="s">
        <v>329</v>
      </c>
      <c r="F233" s="1" t="s">
        <v>330</v>
      </c>
      <c r="G233" s="1" t="s">
        <v>332</v>
      </c>
      <c r="H233" s="1" t="s">
        <v>415</v>
      </c>
      <c r="I233" s="1" t="s">
        <v>250</v>
      </c>
      <c r="J233" s="9">
        <v>210266601021</v>
      </c>
      <c r="K233" s="1" t="s">
        <v>36</v>
      </c>
      <c r="L233" s="1" t="s">
        <v>128</v>
      </c>
      <c r="M233" s="1" t="s">
        <v>469</v>
      </c>
      <c r="N233" s="1" t="s">
        <v>436</v>
      </c>
      <c r="O233" s="2">
        <v>44306</v>
      </c>
      <c r="P23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44306</v>
      </c>
      <c r="Q233" s="2">
        <f>IFERROR(IFERROR(IFERROR(VLOOKUP(J233,Obs.Técnicas23[[Número de Série]:[Mês]],5,0),VLOOKUP(J233,Obs.Técnicas22[[Número de Série]:[Mês]],5,0)),(VLOOKUP(J233,Obs.Técnicas21[[Número de Série]:[Mês]],5,0))),P233)</f>
        <v>44306</v>
      </c>
      <c r="R233" s="1" t="str">
        <f t="shared" ca="1" si="6"/>
        <v>Vencido</v>
      </c>
      <c r="S233" s="1" t="str">
        <f>IFERROR(IFERROR(IFERROR(VLOOKUP(J233,Obs.Técnicas23[[Número de Série]:[Mês]],2,0),VLOOKUP(J233,Obs.Técnicas22[[Número de Série]:[Mês]],2,0)),(VLOOKUP(J233,Obs.Técnicas21[[Número de Série]:[Mês]],2,0))),"")</f>
        <v/>
      </c>
      <c r="T233" s="1" t="str">
        <f>IFERROR(IFERROR(IFERROR(VLOOKUP(J233,Obs.Técnicas23[[Número de Série]:[Mês]],3,0),VLOOKUP(J233,Obs.Técnicas22[[Número de Série]:[Mês]],3,0)),(VLOOKUP(J233,Obs.Técnicas21[[Número de Série]:[Mês]],3,0))),"Hexis")</f>
        <v>Hexis</v>
      </c>
      <c r="U233" s="1" t="str">
        <f>IFERROR(IFERROR(IFERROR(VLOOKUP(J233,Obs.Técnicas23[[Número de Série]:[Mês]],4,0),VLOOKUP(J233,Obs.Técnicas22[[Número de Série]:[Mês]],4,0)),(VLOOKUP(J233,Obs.Técnicas21[[Número de Série]:[Mês]],4,0))),"")</f>
        <v/>
      </c>
      <c r="V233" s="1" t="s">
        <v>1404</v>
      </c>
      <c r="W233" s="1">
        <f t="shared" si="7"/>
        <v>4</v>
      </c>
      <c r="X233" s="1">
        <v>9</v>
      </c>
      <c r="Y233" s="1" t="str">
        <f>VLOOKUP(Controle[[#This Row],[Serial Number]],'Adicionados '!$B:$L,11,FALSE)</f>
        <v>ADICIONADO</v>
      </c>
    </row>
    <row r="234" spans="1:25" hidden="1" x14ac:dyDescent="0.25">
      <c r="A234" s="1" t="s">
        <v>23</v>
      </c>
      <c r="B234" s="1" t="s">
        <v>329</v>
      </c>
      <c r="C234" s="1" t="s">
        <v>330</v>
      </c>
      <c r="D234" s="1" t="s">
        <v>331</v>
      </c>
      <c r="E234" s="1" t="s">
        <v>329</v>
      </c>
      <c r="F234" s="1" t="s">
        <v>330</v>
      </c>
      <c r="G234" s="1" t="s">
        <v>332</v>
      </c>
      <c r="H234" s="1" t="s">
        <v>415</v>
      </c>
      <c r="I234" s="1" t="s">
        <v>250</v>
      </c>
      <c r="J234" s="9">
        <v>210246661016</v>
      </c>
      <c r="K234" s="1" t="s">
        <v>36</v>
      </c>
      <c r="L234" s="1" t="s">
        <v>128</v>
      </c>
      <c r="M234" s="1" t="s">
        <v>469</v>
      </c>
      <c r="N234" s="1" t="s">
        <v>436</v>
      </c>
      <c r="O234" s="2">
        <v>44306</v>
      </c>
      <c r="P23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44306</v>
      </c>
      <c r="Q234" s="2">
        <f>IFERROR(IFERROR(IFERROR(VLOOKUP(J234,Obs.Técnicas23[[Número de Série]:[Mês]],5,0),VLOOKUP(J234,Obs.Técnicas22[[Número de Série]:[Mês]],5,0)),(VLOOKUP(J234,Obs.Técnicas21[[Número de Série]:[Mês]],5,0))),P234)</f>
        <v>44306</v>
      </c>
      <c r="R234" s="1" t="str">
        <f t="shared" ca="1" si="6"/>
        <v>Vencido</v>
      </c>
      <c r="S234" s="1" t="str">
        <f>IFERROR(IFERROR(IFERROR(VLOOKUP(J234,Obs.Técnicas23[[Número de Série]:[Mês]],2,0),VLOOKUP(J234,Obs.Técnicas22[[Número de Série]:[Mês]],2,0)),(VLOOKUP(J234,Obs.Técnicas21[[Número de Série]:[Mês]],2,0))),"")</f>
        <v/>
      </c>
      <c r="T234" s="1" t="str">
        <f>IFERROR(IFERROR(IFERROR(VLOOKUP(J234,Obs.Técnicas23[[Número de Série]:[Mês]],3,0),VLOOKUP(J234,Obs.Técnicas22[[Número de Série]:[Mês]],3,0)),(VLOOKUP(J234,Obs.Técnicas21[[Número de Série]:[Mês]],3,0))),"Hexis")</f>
        <v>Hexis</v>
      </c>
      <c r="U234" s="1" t="str">
        <f>IFERROR(IFERROR(IFERROR(VLOOKUP(J234,Obs.Técnicas23[[Número de Série]:[Mês]],4,0),VLOOKUP(J234,Obs.Técnicas22[[Número de Série]:[Mês]],4,0)),(VLOOKUP(J234,Obs.Técnicas21[[Número de Série]:[Mês]],4,0))),"")</f>
        <v/>
      </c>
      <c r="V234" s="1" t="s">
        <v>1404</v>
      </c>
      <c r="W234" s="1">
        <f t="shared" si="7"/>
        <v>4</v>
      </c>
      <c r="X234" s="1">
        <v>9</v>
      </c>
      <c r="Y234" s="1" t="e">
        <f>VLOOKUP(Controle[[#This Row],[Serial Number]],'Adicionados '!$B:$L,11,FALSE)</f>
        <v>#N/A</v>
      </c>
    </row>
    <row r="235" spans="1:25" hidden="1" x14ac:dyDescent="0.25">
      <c r="A235" s="1" t="s">
        <v>23</v>
      </c>
      <c r="B235" s="1" t="s">
        <v>447</v>
      </c>
      <c r="C235" s="32" t="s">
        <v>1521</v>
      </c>
      <c r="D235" s="1" t="s">
        <v>449</v>
      </c>
      <c r="E235" s="1" t="s">
        <v>432</v>
      </c>
      <c r="F235" s="32" t="s">
        <v>433</v>
      </c>
      <c r="G235" s="1" t="s">
        <v>450</v>
      </c>
      <c r="H235" s="1" t="s">
        <v>415</v>
      </c>
      <c r="I235" s="1" t="s">
        <v>38</v>
      </c>
      <c r="J235" s="9" t="s">
        <v>490</v>
      </c>
      <c r="K235" s="1" t="s">
        <v>719</v>
      </c>
      <c r="L235" s="1" t="s">
        <v>86</v>
      </c>
      <c r="M235" s="1" t="s">
        <v>435</v>
      </c>
      <c r="N235" s="1" t="s">
        <v>1522</v>
      </c>
      <c r="O235" s="2">
        <v>44306</v>
      </c>
      <c r="P23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44306</v>
      </c>
      <c r="Q235" s="2">
        <f>IFERROR(IFERROR(IFERROR(VLOOKUP(J235,Obs.Técnicas23[[Número de Série]:[Mês]],5,0),VLOOKUP(J235,Obs.Técnicas22[[Número de Série]:[Mês]],5,0)),(VLOOKUP(J235,Obs.Técnicas21[[Número de Série]:[Mês]],5,0))),P235)</f>
        <v>45033</v>
      </c>
      <c r="R235" s="1" t="str">
        <f t="shared" ca="1" si="6"/>
        <v>Calibrado</v>
      </c>
      <c r="S235" s="1">
        <f>IFERROR(IFERROR(IFERROR(VLOOKUP(J235,Obs.Técnicas23[[Número de Série]:[Mês]],2,0),VLOOKUP(J235,Obs.Técnicas22[[Número de Série]:[Mês]],2,0)),(VLOOKUP(J235,Obs.Técnicas21[[Número de Série]:[Mês]],2,0))),"")</f>
        <v>21415</v>
      </c>
      <c r="T235" s="1" t="str">
        <f>IFERROR(IFERROR(IFERROR(VLOOKUP(J235,Obs.Técnicas23[[Número de Série]:[Mês]],3,0),VLOOKUP(J235,Obs.Técnicas22[[Número de Série]:[Mês]],3,0)),(VLOOKUP(J235,Obs.Técnicas21[[Número de Série]:[Mês]],3,0))),"Hexis")</f>
        <v>ER ANALITICA</v>
      </c>
      <c r="U235" s="1">
        <f>IFERROR(IFERROR(IFERROR(VLOOKUP(J235,Obs.Técnicas23[[Número de Série]:[Mês]],4,0),VLOOKUP(J235,Obs.Técnicas22[[Número de Série]:[Mês]],4,0)),(VLOOKUP(J235,Obs.Técnicas21[[Número de Série]:[Mês]],4,0))),"")</f>
        <v>0</v>
      </c>
      <c r="V235" s="1" t="s">
        <v>1209</v>
      </c>
      <c r="W235" s="1">
        <f t="shared" si="7"/>
        <v>4</v>
      </c>
      <c r="X235" s="1">
        <v>9</v>
      </c>
      <c r="Y235" s="1" t="str">
        <f>VLOOKUP(Controle[[#This Row],[Serial Number]],'Adicionados '!$B:$L,11,FALSE)</f>
        <v>ADICIONADO</v>
      </c>
    </row>
    <row r="236" spans="1:25" hidden="1" x14ac:dyDescent="0.25">
      <c r="A236" s="1" t="s">
        <v>23</v>
      </c>
      <c r="B236" s="1" t="s">
        <v>442</v>
      </c>
      <c r="C236" s="1" t="s">
        <v>443</v>
      </c>
      <c r="D236" s="1" t="s">
        <v>471</v>
      </c>
      <c r="E236" s="1" t="s">
        <v>442</v>
      </c>
      <c r="F236" s="1" t="s">
        <v>443</v>
      </c>
      <c r="G236" s="1" t="s">
        <v>467</v>
      </c>
      <c r="H236" s="1" t="s">
        <v>415</v>
      </c>
      <c r="I236" s="1" t="s">
        <v>41</v>
      </c>
      <c r="J236" s="9">
        <v>2296242</v>
      </c>
      <c r="K236" s="1" t="s">
        <v>87</v>
      </c>
      <c r="L236" s="1" t="s">
        <v>88</v>
      </c>
      <c r="M236" s="1" t="s">
        <v>469</v>
      </c>
      <c r="N236" s="1" t="s">
        <v>436</v>
      </c>
      <c r="O236" s="2">
        <v>43979</v>
      </c>
      <c r="P23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36" s="2">
        <f>IFERROR(IFERROR(IFERROR(VLOOKUP(J236,Obs.Técnicas23[[Número de Série]:[Mês]],5,0),VLOOKUP(J236,Obs.Técnicas22[[Número de Série]:[Mês]],5,0)),(VLOOKUP(J236,Obs.Técnicas21[[Número de Série]:[Mês]],5,0))),P236)</f>
        <v>44333</v>
      </c>
      <c r="R236" s="1" t="str">
        <f t="shared" ca="1" si="6"/>
        <v>Vencido</v>
      </c>
      <c r="S236" s="1">
        <f>IFERROR(IFERROR(IFERROR(VLOOKUP(J236,Obs.Técnicas23[[Número de Série]:[Mês]],2,0),VLOOKUP(J236,Obs.Técnicas22[[Número de Série]:[Mês]],2,0)),(VLOOKUP(J236,Obs.Técnicas21[[Número de Série]:[Mês]],2,0))),"")</f>
        <v>12334</v>
      </c>
      <c r="T236" s="1" t="str">
        <f>IFERROR(IFERROR(IFERROR(VLOOKUP(J236,Obs.Técnicas23[[Número de Série]:[Mês]],3,0),VLOOKUP(J236,Obs.Técnicas22[[Número de Série]:[Mês]],3,0)),(VLOOKUP(J236,Obs.Técnicas21[[Número de Série]:[Mês]],3,0))),"Hexis")</f>
        <v>ER ANALITICA</v>
      </c>
      <c r="U236" s="1" t="str">
        <f>IFERROR(IFERROR(IFERROR(VLOOKUP(J236,Obs.Técnicas23[[Número de Série]:[Mês]],4,0),VLOOKUP(J236,Obs.Técnicas22[[Número de Série]:[Mês]],4,0)),(VLOOKUP(J236,Obs.Técnicas21[[Número de Série]:[Mês]],4,0))),"")</f>
        <v>Instrumento inoperante, devido vazamento de pilhas. Será encaminhado a ER.</v>
      </c>
      <c r="V236" s="1" t="s">
        <v>1404</v>
      </c>
      <c r="W236" s="1">
        <f t="shared" si="7"/>
        <v>5</v>
      </c>
      <c r="X236" s="1">
        <v>11</v>
      </c>
      <c r="Y236" s="1" t="e">
        <f>VLOOKUP(Controle[[#This Row],[Serial Number]],'Adicionados '!$B:$L,11,FALSE)</f>
        <v>#N/A</v>
      </c>
    </row>
    <row r="237" spans="1:25" hidden="1" x14ac:dyDescent="0.25">
      <c r="A237" s="1" t="s">
        <v>23</v>
      </c>
      <c r="B237" s="1" t="s">
        <v>442</v>
      </c>
      <c r="C237" s="1" t="s">
        <v>443</v>
      </c>
      <c r="D237" s="1" t="s">
        <v>471</v>
      </c>
      <c r="E237" s="1" t="s">
        <v>442</v>
      </c>
      <c r="F237" s="1" t="s">
        <v>443</v>
      </c>
      <c r="G237" s="1" t="s">
        <v>467</v>
      </c>
      <c r="H237" s="1" t="s">
        <v>415</v>
      </c>
      <c r="I237" s="1" t="s">
        <v>250</v>
      </c>
      <c r="J237" s="9">
        <v>153160001028</v>
      </c>
      <c r="K237" s="1" t="s">
        <v>36</v>
      </c>
      <c r="L237" s="1" t="s">
        <v>128</v>
      </c>
      <c r="M237" s="1" t="s">
        <v>469</v>
      </c>
      <c r="N237" s="1" t="s">
        <v>436</v>
      </c>
      <c r="O237" s="2">
        <v>43978</v>
      </c>
      <c r="P23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37" s="2">
        <f>IFERROR(IFERROR(IFERROR(VLOOKUP(J237,Obs.Técnicas23[[Número de Série]:[Mês]],5,0),VLOOKUP(J237,Obs.Técnicas22[[Número de Série]:[Mês]],5,0)),(VLOOKUP(J237,Obs.Técnicas21[[Número de Série]:[Mês]],5,0))),P237)</f>
        <v>44333</v>
      </c>
      <c r="R237" s="1" t="str">
        <f t="shared" ca="1" si="6"/>
        <v>Vencido</v>
      </c>
      <c r="S237" s="1">
        <f>IFERROR(IFERROR(IFERROR(VLOOKUP(J237,Obs.Técnicas23[[Número de Série]:[Mês]],2,0),VLOOKUP(J237,Obs.Técnicas22[[Número de Série]:[Mês]],2,0)),(VLOOKUP(J237,Obs.Técnicas21[[Número de Série]:[Mês]],2,0))),"")</f>
        <v>12332</v>
      </c>
      <c r="T237" s="1" t="str">
        <f>IFERROR(IFERROR(IFERROR(VLOOKUP(J237,Obs.Técnicas23[[Número de Série]:[Mês]],3,0),VLOOKUP(J237,Obs.Técnicas22[[Número de Série]:[Mês]],3,0)),(VLOOKUP(J237,Obs.Técnicas21[[Número de Série]:[Mês]],3,0))),"Hexis")</f>
        <v>ER ANALITICA</v>
      </c>
      <c r="U237" s="1">
        <f>IFERROR(IFERROR(IFERROR(VLOOKUP(J237,Obs.Técnicas23[[Número de Série]:[Mês]],4,0),VLOOKUP(J237,Obs.Técnicas22[[Número de Série]:[Mês]],4,0)),(VLOOKUP(J237,Obs.Técnicas21[[Número de Série]:[Mês]],4,0))),"")</f>
        <v>0</v>
      </c>
      <c r="V237" s="1" t="s">
        <v>1404</v>
      </c>
      <c r="W237" s="1">
        <f t="shared" si="7"/>
        <v>5</v>
      </c>
      <c r="X237" s="1">
        <v>5</v>
      </c>
      <c r="Y237" s="1" t="e">
        <f>VLOOKUP(Controle[[#This Row],[Serial Number]],'Adicionados '!$B:$L,11,FALSE)</f>
        <v>#N/A</v>
      </c>
    </row>
    <row r="238" spans="1:25" hidden="1" x14ac:dyDescent="0.25">
      <c r="A238" s="1" t="s">
        <v>23</v>
      </c>
      <c r="B238" s="1" t="s">
        <v>442</v>
      </c>
      <c r="C238" s="1" t="s">
        <v>443</v>
      </c>
      <c r="D238" s="1" t="s">
        <v>471</v>
      </c>
      <c r="E238" s="1" t="s">
        <v>442</v>
      </c>
      <c r="F238" s="1" t="s">
        <v>443</v>
      </c>
      <c r="G238" s="1" t="s">
        <v>467</v>
      </c>
      <c r="H238" s="1" t="s">
        <v>415</v>
      </c>
      <c r="I238" s="1" t="s">
        <v>38</v>
      </c>
      <c r="J238" s="9">
        <v>4239598</v>
      </c>
      <c r="K238" s="1" t="s">
        <v>39</v>
      </c>
      <c r="L238" s="1" t="s">
        <v>40</v>
      </c>
      <c r="M238" s="1" t="s">
        <v>469</v>
      </c>
      <c r="N238" s="1" t="s">
        <v>436</v>
      </c>
      <c r="O238" s="2">
        <v>44239</v>
      </c>
      <c r="P23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38" s="2">
        <f>IFERROR(IFERROR(IFERROR(VLOOKUP(J238,Obs.Técnicas23[[Número de Série]:[Mês]],5,0),VLOOKUP(J238,Obs.Técnicas22[[Número de Série]:[Mês]],5,0)),(VLOOKUP(J238,Obs.Técnicas21[[Número de Série]:[Mês]],5,0))),P238)</f>
        <v>44239</v>
      </c>
      <c r="R238" s="1" t="str">
        <f t="shared" ca="1" si="6"/>
        <v>Vencido</v>
      </c>
      <c r="S238" s="1" t="str">
        <f>IFERROR(IFERROR(IFERROR(VLOOKUP(J238,Obs.Técnicas23[[Número de Série]:[Mês]],2,0),VLOOKUP(J238,Obs.Técnicas22[[Número de Série]:[Mês]],2,0)),(VLOOKUP(J238,Obs.Técnicas21[[Número de Série]:[Mês]],2,0))),"")</f>
        <v/>
      </c>
      <c r="T238" s="1" t="str">
        <f>IFERROR(IFERROR(IFERROR(VLOOKUP(J238,Obs.Técnicas23[[Número de Série]:[Mês]],3,0),VLOOKUP(J238,Obs.Técnicas22[[Número de Série]:[Mês]],3,0)),(VLOOKUP(J238,Obs.Técnicas21[[Número de Série]:[Mês]],3,0))),"Hexis")</f>
        <v>Hexis</v>
      </c>
      <c r="U238" s="1" t="str">
        <f>IFERROR(IFERROR(IFERROR(VLOOKUP(J238,Obs.Técnicas23[[Número de Série]:[Mês]],4,0),VLOOKUP(J238,Obs.Técnicas22[[Número de Série]:[Mês]],4,0)),(VLOOKUP(J238,Obs.Técnicas21[[Número de Série]:[Mês]],4,0))),"")</f>
        <v/>
      </c>
      <c r="V238" s="1" t="s">
        <v>1404</v>
      </c>
      <c r="W238" s="1">
        <f t="shared" si="7"/>
        <v>2</v>
      </c>
      <c r="X238" s="1">
        <v>8</v>
      </c>
      <c r="Y238" s="1" t="e">
        <f>VLOOKUP(Controle[[#This Row],[Serial Number]],'Adicionados '!$B:$L,11,FALSE)</f>
        <v>#N/A</v>
      </c>
    </row>
    <row r="239" spans="1:25" hidden="1" x14ac:dyDescent="0.25">
      <c r="A239" s="1" t="s">
        <v>23</v>
      </c>
      <c r="B239" s="1" t="s">
        <v>442</v>
      </c>
      <c r="C239" s="1" t="s">
        <v>443</v>
      </c>
      <c r="D239" s="1" t="s">
        <v>471</v>
      </c>
      <c r="E239" s="1" t="s">
        <v>442</v>
      </c>
      <c r="F239" s="1" t="s">
        <v>443</v>
      </c>
      <c r="G239" s="1" t="s">
        <v>467</v>
      </c>
      <c r="H239" s="1" t="s">
        <v>415</v>
      </c>
      <c r="I239" s="1" t="s">
        <v>153</v>
      </c>
      <c r="J239" s="9">
        <v>6203837</v>
      </c>
      <c r="K239" s="1" t="s">
        <v>39</v>
      </c>
      <c r="L239" s="1" t="s">
        <v>154</v>
      </c>
      <c r="M239" s="1" t="s">
        <v>469</v>
      </c>
      <c r="N239" s="1" t="s">
        <v>436</v>
      </c>
      <c r="O239" s="2">
        <v>44239</v>
      </c>
      <c r="P23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39" s="2">
        <f>IFERROR(IFERROR(IFERROR(VLOOKUP(J239,Obs.Técnicas23[[Número de Série]:[Mês]],5,0),VLOOKUP(J239,Obs.Técnicas22[[Número de Série]:[Mês]],5,0)),(VLOOKUP(J239,Obs.Técnicas21[[Número de Série]:[Mês]],5,0))),P239)</f>
        <v>44239</v>
      </c>
      <c r="R239" s="1" t="str">
        <f t="shared" ca="1" si="6"/>
        <v>Vencido</v>
      </c>
      <c r="S239" s="1" t="str">
        <f>IFERROR(IFERROR(IFERROR(VLOOKUP(J239,Obs.Técnicas23[[Número de Série]:[Mês]],2,0),VLOOKUP(J239,Obs.Técnicas22[[Número de Série]:[Mês]],2,0)),(VLOOKUP(J239,Obs.Técnicas21[[Número de Série]:[Mês]],2,0))),"")</f>
        <v/>
      </c>
      <c r="T239" s="1" t="str">
        <f>IFERROR(IFERROR(IFERROR(VLOOKUP(J239,Obs.Técnicas23[[Número de Série]:[Mês]],3,0),VLOOKUP(J239,Obs.Técnicas22[[Número de Série]:[Mês]],3,0)),(VLOOKUP(J239,Obs.Técnicas21[[Número de Série]:[Mês]],3,0))),"Hexis")</f>
        <v>Hexis</v>
      </c>
      <c r="U239" s="1" t="str">
        <f>IFERROR(IFERROR(IFERROR(VLOOKUP(J239,Obs.Técnicas23[[Número de Série]:[Mês]],4,0),VLOOKUP(J239,Obs.Técnicas22[[Número de Série]:[Mês]],4,0)),(VLOOKUP(J239,Obs.Técnicas21[[Número de Série]:[Mês]],4,0))),"")</f>
        <v/>
      </c>
      <c r="V239" s="1" t="s">
        <v>1404</v>
      </c>
      <c r="W239" s="1">
        <f t="shared" si="7"/>
        <v>2</v>
      </c>
      <c r="X239" s="1">
        <v>8</v>
      </c>
      <c r="Y239" s="1" t="e">
        <f>VLOOKUP(Controle[[#This Row],[Serial Number]],'Adicionados '!$B:$L,11,FALSE)</f>
        <v>#N/A</v>
      </c>
    </row>
    <row r="240" spans="1:25" hidden="1" x14ac:dyDescent="0.25">
      <c r="A240" s="1" t="s">
        <v>23</v>
      </c>
      <c r="B240" s="1" t="s">
        <v>442</v>
      </c>
      <c r="C240" s="1" t="s">
        <v>443</v>
      </c>
      <c r="D240" s="1" t="s">
        <v>471</v>
      </c>
      <c r="E240" s="1" t="s">
        <v>442</v>
      </c>
      <c r="F240" s="1" t="s">
        <v>443</v>
      </c>
      <c r="G240" s="1" t="s">
        <v>467</v>
      </c>
      <c r="H240" s="1" t="s">
        <v>415</v>
      </c>
      <c r="I240" s="1" t="s">
        <v>41</v>
      </c>
      <c r="J240" s="9">
        <v>2909161</v>
      </c>
      <c r="K240" s="1" t="s">
        <v>87</v>
      </c>
      <c r="L240" s="1" t="s">
        <v>88</v>
      </c>
      <c r="M240" s="1" t="s">
        <v>469</v>
      </c>
      <c r="N240" s="1" t="s">
        <v>436</v>
      </c>
      <c r="O240" s="2">
        <v>44239</v>
      </c>
      <c r="P24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40" s="2">
        <f>IFERROR(IFERROR(IFERROR(VLOOKUP(J240,Obs.Técnicas23[[Número de Série]:[Mês]],5,0),VLOOKUP(J240,Obs.Técnicas22[[Número de Série]:[Mês]],5,0)),(VLOOKUP(J240,Obs.Técnicas21[[Número de Série]:[Mês]],5,0))),P240)</f>
        <v>44239</v>
      </c>
      <c r="R240" s="1" t="str">
        <f t="shared" ca="1" si="6"/>
        <v>Vencido</v>
      </c>
      <c r="S240" s="1" t="str">
        <f>IFERROR(IFERROR(IFERROR(VLOOKUP(J240,Obs.Técnicas23[[Número de Série]:[Mês]],2,0),VLOOKUP(J240,Obs.Técnicas22[[Número de Série]:[Mês]],2,0)),(VLOOKUP(J240,Obs.Técnicas21[[Número de Série]:[Mês]],2,0))),"")</f>
        <v/>
      </c>
      <c r="T240" s="1" t="str">
        <f>IFERROR(IFERROR(IFERROR(VLOOKUP(J240,Obs.Técnicas23[[Número de Série]:[Mês]],3,0),VLOOKUP(J240,Obs.Técnicas22[[Número de Série]:[Mês]],3,0)),(VLOOKUP(J240,Obs.Técnicas21[[Número de Série]:[Mês]],3,0))),"Hexis")</f>
        <v>Hexis</v>
      </c>
      <c r="U240" s="1" t="str">
        <f>IFERROR(IFERROR(IFERROR(VLOOKUP(J240,Obs.Técnicas23[[Número de Série]:[Mês]],4,0),VLOOKUP(J240,Obs.Técnicas22[[Número de Série]:[Mês]],4,0)),(VLOOKUP(J240,Obs.Técnicas21[[Número de Série]:[Mês]],4,0))),"")</f>
        <v/>
      </c>
      <c r="V240" s="1" t="s">
        <v>1404</v>
      </c>
      <c r="W240" s="1">
        <f t="shared" si="7"/>
        <v>2</v>
      </c>
      <c r="X240" s="1">
        <v>8</v>
      </c>
      <c r="Y240" s="1" t="e">
        <f>VLOOKUP(Controle[[#This Row],[Serial Number]],'Adicionados '!$B:$L,11,FALSE)</f>
        <v>#N/A</v>
      </c>
    </row>
    <row r="241" spans="1:25" hidden="1" x14ac:dyDescent="0.25">
      <c r="A241" s="1" t="s">
        <v>23</v>
      </c>
      <c r="B241" s="1" t="s">
        <v>491</v>
      </c>
      <c r="C241" s="1" t="s">
        <v>492</v>
      </c>
      <c r="H241" s="1" t="s">
        <v>415</v>
      </c>
      <c r="I241" s="1" t="s">
        <v>55</v>
      </c>
      <c r="J241" s="9">
        <v>1378680</v>
      </c>
      <c r="K241" s="1" t="s">
        <v>36</v>
      </c>
      <c r="L241" s="1" t="s">
        <v>56</v>
      </c>
      <c r="M241" s="1" t="s">
        <v>494</v>
      </c>
      <c r="N241" s="1" t="s">
        <v>495</v>
      </c>
      <c r="O241" s="2">
        <v>44067</v>
      </c>
      <c r="P24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44067</v>
      </c>
      <c r="Q241" s="2">
        <f>IFERROR(IFERROR(IFERROR(VLOOKUP(J241,Obs.Técnicas23[[Número de Série]:[Mês]],5,0),VLOOKUP(J241,Obs.Técnicas22[[Número de Série]:[Mês]],5,0)),(VLOOKUP(J241,Obs.Técnicas21[[Número de Série]:[Mês]],5,0))),P241)</f>
        <v>44788</v>
      </c>
      <c r="R241" s="1" t="str">
        <f t="shared" ca="1" si="6"/>
        <v>Calibrado</v>
      </c>
      <c r="S241" s="1">
        <f>IFERROR(IFERROR(IFERROR(VLOOKUP(J241,Obs.Técnicas23[[Número de Série]:[Mês]],2,0),VLOOKUP(J241,Obs.Técnicas22[[Número de Série]:[Mês]],2,0)),(VLOOKUP(J241,Obs.Técnicas21[[Número de Série]:[Mês]],2,0))),"")</f>
        <v>17478</v>
      </c>
      <c r="T241" s="1" t="str">
        <f>IFERROR(IFERROR(IFERROR(VLOOKUP(J241,Obs.Técnicas23[[Número de Série]:[Mês]],3,0),VLOOKUP(J241,Obs.Técnicas22[[Número de Série]:[Mês]],3,0)),(VLOOKUP(J241,Obs.Técnicas21[[Número de Série]:[Mês]],3,0))),"Hexis")</f>
        <v>ER ANALITICA</v>
      </c>
      <c r="U241" s="1">
        <f>IFERROR(IFERROR(IFERROR(VLOOKUP(J241,Obs.Técnicas23[[Número de Série]:[Mês]],4,0),VLOOKUP(J241,Obs.Técnicas22[[Número de Série]:[Mês]],4,0)),(VLOOKUP(J241,Obs.Técnicas21[[Número de Série]:[Mês]],4,0))),"")</f>
        <v>0</v>
      </c>
      <c r="V241" s="1" t="s">
        <v>1209</v>
      </c>
      <c r="W241" s="1">
        <f t="shared" si="7"/>
        <v>8</v>
      </c>
      <c r="X241" s="1">
        <v>11</v>
      </c>
      <c r="Y241" s="1" t="e">
        <f>VLOOKUP(Controle[[#This Row],[Serial Number]],'Adicionados '!$B:$L,11,FALSE)</f>
        <v>#N/A</v>
      </c>
    </row>
    <row r="242" spans="1:25" hidden="1" x14ac:dyDescent="0.25">
      <c r="A242" s="1" t="s">
        <v>23</v>
      </c>
      <c r="B242" s="1" t="s">
        <v>496</v>
      </c>
      <c r="C242" s="32" t="s">
        <v>1525</v>
      </c>
      <c r="E242" s="1" t="s">
        <v>498</v>
      </c>
      <c r="F242" s="1" t="s">
        <v>499</v>
      </c>
      <c r="G242" s="1" t="s">
        <v>242</v>
      </c>
      <c r="H242" s="1" t="s">
        <v>415</v>
      </c>
      <c r="I242" s="1" t="s">
        <v>55</v>
      </c>
      <c r="J242" s="9">
        <v>1562954</v>
      </c>
      <c r="K242" s="1" t="s">
        <v>36</v>
      </c>
      <c r="L242" s="1" t="s">
        <v>96</v>
      </c>
      <c r="M242" s="1" t="s">
        <v>500</v>
      </c>
      <c r="O242" s="2">
        <v>44173</v>
      </c>
      <c r="P24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2" s="2">
        <f>IFERROR(IFERROR(IFERROR(VLOOKUP(J242,Obs.Técnicas23[[Número de Série]:[Mês]],5,0),VLOOKUP(J242,Obs.Técnicas22[[Número de Série]:[Mês]],5,0)),(VLOOKUP(J242,Obs.Técnicas21[[Número de Série]:[Mês]],5,0))),P242)</f>
        <v>45034</v>
      </c>
      <c r="R242" s="1" t="str">
        <f t="shared" ca="1" si="6"/>
        <v>Calibrado</v>
      </c>
      <c r="S242" s="1">
        <f>IFERROR(IFERROR(IFERROR(VLOOKUP(J242,Obs.Técnicas23[[Número de Série]:[Mês]],2,0),VLOOKUP(J242,Obs.Técnicas22[[Número de Série]:[Mês]],2,0)),(VLOOKUP(J242,Obs.Técnicas21[[Número de Série]:[Mês]],2,0))),"")</f>
        <v>21419</v>
      </c>
      <c r="T242" s="1" t="str">
        <f>IFERROR(IFERROR(IFERROR(VLOOKUP(J242,Obs.Técnicas23[[Número de Série]:[Mês]],3,0),VLOOKUP(J242,Obs.Técnicas22[[Número de Série]:[Mês]],3,0)),(VLOOKUP(J242,Obs.Técnicas21[[Número de Série]:[Mês]],3,0))),"Hexis")</f>
        <v>ER ANALITICA</v>
      </c>
      <c r="U242" s="1">
        <f>IFERROR(IFERROR(IFERROR(VLOOKUP(J242,Obs.Técnicas23[[Número de Série]:[Mês]],4,0),VLOOKUP(J242,Obs.Técnicas22[[Número de Série]:[Mês]],4,0)),(VLOOKUP(J242,Obs.Técnicas21[[Número de Série]:[Mês]],4,0))),"")</f>
        <v>0</v>
      </c>
      <c r="V242" s="1" t="s">
        <v>1209</v>
      </c>
      <c r="W242" s="1">
        <f t="shared" si="7"/>
        <v>4</v>
      </c>
      <c r="X242" s="1">
        <v>3</v>
      </c>
      <c r="Y242" s="1" t="e">
        <f>VLOOKUP(Controle[[#This Row],[Serial Number]],'Adicionados '!$B:$L,11,FALSE)</f>
        <v>#N/A</v>
      </c>
    </row>
    <row r="243" spans="1:25" hidden="1" x14ac:dyDescent="0.25">
      <c r="A243" s="1" t="s">
        <v>23</v>
      </c>
      <c r="B243" s="1" t="s">
        <v>496</v>
      </c>
      <c r="C243" s="32" t="s">
        <v>1525</v>
      </c>
      <c r="E243" s="1" t="s">
        <v>498</v>
      </c>
      <c r="F243" s="1" t="s">
        <v>499</v>
      </c>
      <c r="G243" s="1" t="s">
        <v>242</v>
      </c>
      <c r="H243" s="1" t="s">
        <v>415</v>
      </c>
      <c r="I243" s="1" t="s">
        <v>38</v>
      </c>
      <c r="J243" s="9">
        <v>4236903</v>
      </c>
      <c r="K243" s="1" t="s">
        <v>39</v>
      </c>
      <c r="L243" s="1" t="s">
        <v>40</v>
      </c>
      <c r="M243" s="1" t="s">
        <v>500</v>
      </c>
      <c r="P24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43" s="2">
        <f>IFERROR(IFERROR(IFERROR(VLOOKUP(J243,Obs.Técnicas23[[Número de Série]:[Mês]],5,0),VLOOKUP(J243,Obs.Técnicas22[[Número de Série]:[Mês]],5,0)),(VLOOKUP(J243,Obs.Técnicas21[[Número de Série]:[Mês]],5,0))),P243)</f>
        <v>45034</v>
      </c>
      <c r="R243" s="1" t="str">
        <f t="shared" ca="1" si="6"/>
        <v>Calibrado</v>
      </c>
      <c r="S243" s="1">
        <f>IFERROR(IFERROR(IFERROR(VLOOKUP(J243,Obs.Técnicas23[[Número de Série]:[Mês]],2,0),VLOOKUP(J243,Obs.Técnicas22[[Número de Série]:[Mês]],2,0)),(VLOOKUP(J243,Obs.Técnicas21[[Número de Série]:[Mês]],2,0))),"")</f>
        <v>21420</v>
      </c>
      <c r="T243" s="1" t="str">
        <f>IFERROR(IFERROR(IFERROR(VLOOKUP(J243,Obs.Técnicas23[[Número de Série]:[Mês]],3,0),VLOOKUP(J243,Obs.Técnicas22[[Número de Série]:[Mês]],3,0)),(VLOOKUP(J243,Obs.Técnicas21[[Número de Série]:[Mês]],3,0))),"Hexis")</f>
        <v>ER ANALITICA</v>
      </c>
      <c r="U243" s="1">
        <f>IFERROR(IFERROR(IFERROR(VLOOKUP(J243,Obs.Técnicas23[[Número de Série]:[Mês]],4,0),VLOOKUP(J243,Obs.Técnicas22[[Número de Série]:[Mês]],4,0)),(VLOOKUP(J243,Obs.Técnicas21[[Número de Série]:[Mês]],4,0))),"")</f>
        <v>0</v>
      </c>
      <c r="V243" s="1" t="s">
        <v>1209</v>
      </c>
      <c r="W243" s="1">
        <f t="shared" si="7"/>
        <v>4</v>
      </c>
      <c r="X243" s="1">
        <v>3</v>
      </c>
      <c r="Y243" s="1" t="e">
        <f>VLOOKUP(Controle[[#This Row],[Serial Number]],'Adicionados '!$B:$L,11,FALSE)</f>
        <v>#N/A</v>
      </c>
    </row>
    <row r="244" spans="1:25" hidden="1" x14ac:dyDescent="0.25">
      <c r="A244" s="1" t="s">
        <v>23</v>
      </c>
      <c r="B244" s="1" t="s">
        <v>1524</v>
      </c>
      <c r="C244" s="32" t="s">
        <v>1526</v>
      </c>
      <c r="E244" s="1" t="s">
        <v>498</v>
      </c>
      <c r="F244" s="1" t="s">
        <v>499</v>
      </c>
      <c r="G244" s="1" t="s">
        <v>242</v>
      </c>
      <c r="H244" s="1" t="s">
        <v>415</v>
      </c>
      <c r="I244" s="1" t="s">
        <v>38</v>
      </c>
      <c r="J244" s="9">
        <v>4220742</v>
      </c>
      <c r="K244" s="1" t="s">
        <v>39</v>
      </c>
      <c r="L244" s="1" t="s">
        <v>40</v>
      </c>
      <c r="M244" s="1" t="s">
        <v>506</v>
      </c>
      <c r="N244" s="1" t="s">
        <v>501</v>
      </c>
      <c r="O244" s="2">
        <v>44173</v>
      </c>
      <c r="P24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4" s="2">
        <f>IFERROR(IFERROR(IFERROR(VLOOKUP(J244,Obs.Técnicas23[[Número de Série]:[Mês]],5,0),VLOOKUP(J244,Obs.Técnicas22[[Número de Série]:[Mês]],5,0)),(VLOOKUP(J244,Obs.Técnicas21[[Número de Série]:[Mês]],5,0))),P244)</f>
        <v>45034</v>
      </c>
      <c r="R244" s="1" t="str">
        <f t="shared" ca="1" si="6"/>
        <v>Calibrado</v>
      </c>
      <c r="S244" s="1">
        <f>IFERROR(IFERROR(IFERROR(VLOOKUP(J244,Obs.Técnicas23[[Número de Série]:[Mês]],2,0),VLOOKUP(J244,Obs.Técnicas22[[Número de Série]:[Mês]],2,0)),(VLOOKUP(J244,Obs.Técnicas21[[Número de Série]:[Mês]],2,0))),"")</f>
        <v>21424</v>
      </c>
      <c r="T244" s="1" t="str">
        <f>IFERROR(IFERROR(IFERROR(VLOOKUP(J244,Obs.Técnicas23[[Número de Série]:[Mês]],3,0),VLOOKUP(J244,Obs.Técnicas22[[Número de Série]:[Mês]],3,0)),(VLOOKUP(J244,Obs.Técnicas21[[Número de Série]:[Mês]],3,0))),"Hexis")</f>
        <v>ER ANALITICA</v>
      </c>
      <c r="U244" s="1">
        <f>IFERROR(IFERROR(IFERROR(VLOOKUP(J244,Obs.Técnicas23[[Número de Série]:[Mês]],4,0),VLOOKUP(J244,Obs.Técnicas22[[Número de Série]:[Mês]],4,0)),(VLOOKUP(J244,Obs.Técnicas21[[Número de Série]:[Mês]],4,0))),"")</f>
        <v>0</v>
      </c>
      <c r="V244" s="1" t="s">
        <v>1209</v>
      </c>
      <c r="W244" s="1">
        <f t="shared" si="7"/>
        <v>4</v>
      </c>
      <c r="X244" s="1">
        <v>8</v>
      </c>
      <c r="Y244" s="1" t="e">
        <f>VLOOKUP(Controle[[#This Row],[Serial Number]],'Adicionados '!$B:$L,11,FALSE)</f>
        <v>#N/A</v>
      </c>
    </row>
    <row r="245" spans="1:25" hidden="1" x14ac:dyDescent="0.25">
      <c r="A245" s="1" t="s">
        <v>23</v>
      </c>
      <c r="B245" s="1" t="s">
        <v>1524</v>
      </c>
      <c r="C245" s="32" t="s">
        <v>1526</v>
      </c>
      <c r="E245" s="1" t="s">
        <v>498</v>
      </c>
      <c r="F245" s="1" t="s">
        <v>499</v>
      </c>
      <c r="G245" s="1" t="s">
        <v>242</v>
      </c>
      <c r="H245" s="1" t="s">
        <v>415</v>
      </c>
      <c r="I245" s="1" t="s">
        <v>55</v>
      </c>
      <c r="J245" s="9">
        <v>142380001005</v>
      </c>
      <c r="K245" s="1" t="s">
        <v>36</v>
      </c>
      <c r="L245" s="1" t="s">
        <v>142</v>
      </c>
      <c r="M245" s="1" t="s">
        <v>506</v>
      </c>
      <c r="N245" s="1" t="s">
        <v>501</v>
      </c>
      <c r="O245" s="2">
        <v>44173</v>
      </c>
      <c r="P24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5" s="2">
        <f>IFERROR(IFERROR(IFERROR(VLOOKUP(J245,Obs.Técnicas23[[Número de Série]:[Mês]],5,0),VLOOKUP(J245,Obs.Técnicas22[[Número de Série]:[Mês]],5,0)),(VLOOKUP(J245,Obs.Técnicas21[[Número de Série]:[Mês]],5,0))),P245)</f>
        <v>45034</v>
      </c>
      <c r="R245" s="1" t="str">
        <f t="shared" ca="1" si="6"/>
        <v>Calibrado</v>
      </c>
      <c r="S245" s="1">
        <f>IFERROR(IFERROR(IFERROR(VLOOKUP(J245,Obs.Técnicas23[[Número de Série]:[Mês]],2,0),VLOOKUP(J245,Obs.Técnicas22[[Número de Série]:[Mês]],2,0)),(VLOOKUP(J245,Obs.Técnicas21[[Número de Série]:[Mês]],2,0))),"")</f>
        <v>21423</v>
      </c>
      <c r="T245" s="1" t="str">
        <f>IFERROR(IFERROR(IFERROR(VLOOKUP(J245,Obs.Técnicas23[[Número de Série]:[Mês]],3,0),VLOOKUP(J245,Obs.Técnicas22[[Número de Série]:[Mês]],3,0)),(VLOOKUP(J245,Obs.Técnicas21[[Número de Série]:[Mês]],3,0))),"Hexis")</f>
        <v>ER ANALITICA</v>
      </c>
      <c r="U245" s="1" t="str">
        <f>IFERROR(IFERROR(IFERROR(VLOOKUP(J245,Obs.Técnicas23[[Número de Série]:[Mês]],4,0),VLOOKUP(J245,Obs.Técnicas22[[Número de Série]:[Mês]],4,0)),(VLOOKUP(J245,Obs.Técnicas21[[Número de Série]:[Mês]],4,0))),"")</f>
        <v>Carcaça superior avariada e todas as teclas.</v>
      </c>
      <c r="V245" s="1" t="s">
        <v>1209</v>
      </c>
      <c r="W245" s="1">
        <f t="shared" si="7"/>
        <v>4</v>
      </c>
      <c r="X245" s="1">
        <v>7</v>
      </c>
      <c r="Y245" s="1" t="e">
        <f>VLOOKUP(Controle[[#This Row],[Serial Number]],'Adicionados '!$B:$L,11,FALSE)</f>
        <v>#N/A</v>
      </c>
    </row>
    <row r="246" spans="1:25" hidden="1" x14ac:dyDescent="0.25">
      <c r="A246" s="1" t="s">
        <v>23</v>
      </c>
      <c r="B246" s="1" t="s">
        <v>1524</v>
      </c>
      <c r="C246" s="32" t="s">
        <v>1526</v>
      </c>
      <c r="E246" s="1" t="s">
        <v>498</v>
      </c>
      <c r="F246" s="1" t="s">
        <v>499</v>
      </c>
      <c r="G246" s="1" t="s">
        <v>242</v>
      </c>
      <c r="H246" s="1" t="s">
        <v>415</v>
      </c>
      <c r="I246" s="1" t="s">
        <v>41</v>
      </c>
      <c r="J246" s="9">
        <v>538624</v>
      </c>
      <c r="K246" s="1" t="s">
        <v>87</v>
      </c>
      <c r="L246" s="1" t="s">
        <v>88</v>
      </c>
      <c r="M246" s="1" t="s">
        <v>506</v>
      </c>
      <c r="N246" s="1" t="s">
        <v>501</v>
      </c>
      <c r="O246" s="2">
        <v>44173</v>
      </c>
      <c r="P24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6" s="2">
        <f>IFERROR(IFERROR(IFERROR(VLOOKUP(J246,Obs.Técnicas23[[Número de Série]:[Mês]],5,0),VLOOKUP(J246,Obs.Técnicas22[[Número de Série]:[Mês]],5,0)),(VLOOKUP(J246,Obs.Técnicas21[[Número de Série]:[Mês]],5,0))),P246)</f>
        <v>45035</v>
      </c>
      <c r="R246" s="1" t="str">
        <f t="shared" ca="1" si="6"/>
        <v>Calibrado</v>
      </c>
      <c r="S246" s="1">
        <f>IFERROR(IFERROR(IFERROR(VLOOKUP(J246,Obs.Técnicas23[[Número de Série]:[Mês]],2,0),VLOOKUP(J246,Obs.Técnicas22[[Número de Série]:[Mês]],2,0)),(VLOOKUP(J246,Obs.Técnicas21[[Número de Série]:[Mês]],2,0))),"")</f>
        <v>21417</v>
      </c>
      <c r="T246" s="1" t="str">
        <f>IFERROR(IFERROR(IFERROR(VLOOKUP(J246,Obs.Técnicas23[[Número de Série]:[Mês]],3,0),VLOOKUP(J246,Obs.Técnicas22[[Número de Série]:[Mês]],3,0)),(VLOOKUP(J246,Obs.Técnicas21[[Número de Série]:[Mês]],3,0))),"Hexis")</f>
        <v>ER ANALITICA</v>
      </c>
      <c r="U246" s="1">
        <f>IFERROR(IFERROR(IFERROR(VLOOKUP(J246,Obs.Técnicas23[[Número de Série]:[Mês]],4,0),VLOOKUP(J246,Obs.Técnicas22[[Número de Série]:[Mês]],4,0)),(VLOOKUP(J246,Obs.Técnicas21[[Número de Série]:[Mês]],4,0))),"")</f>
        <v>0</v>
      </c>
      <c r="V246" s="1" t="s">
        <v>1209</v>
      </c>
      <c r="W246" s="1">
        <f t="shared" si="7"/>
        <v>4</v>
      </c>
      <c r="X246" s="1">
        <v>9</v>
      </c>
      <c r="Y246" s="1" t="e">
        <f>VLOOKUP(Controle[[#This Row],[Serial Number]],'Adicionados '!$B:$L,11,FALSE)</f>
        <v>#N/A</v>
      </c>
    </row>
    <row r="247" spans="1:25" hidden="1" x14ac:dyDescent="0.25">
      <c r="A247" s="1" t="s">
        <v>23</v>
      </c>
      <c r="B247" s="1" t="s">
        <v>507</v>
      </c>
      <c r="C247" s="1" t="s">
        <v>508</v>
      </c>
      <c r="D247" s="1" t="s">
        <v>509</v>
      </c>
      <c r="E247" s="1" t="s">
        <v>498</v>
      </c>
      <c r="F247" s="1" t="s">
        <v>499</v>
      </c>
      <c r="G247" s="1" t="s">
        <v>242</v>
      </c>
      <c r="H247" s="1" t="s">
        <v>415</v>
      </c>
      <c r="I247" s="1" t="s">
        <v>55</v>
      </c>
      <c r="J247" s="9">
        <v>142380001014</v>
      </c>
      <c r="K247" s="1" t="s">
        <v>36</v>
      </c>
      <c r="L247" s="1" t="s">
        <v>142</v>
      </c>
      <c r="M247" s="1" t="s">
        <v>506</v>
      </c>
      <c r="N247" s="1" t="s">
        <v>501</v>
      </c>
      <c r="O247" s="2">
        <v>44173</v>
      </c>
      <c r="P24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7" s="2">
        <f>IFERROR(IFERROR(IFERROR(VLOOKUP(J247,Obs.Técnicas23[[Número de Série]:[Mês]],5,0),VLOOKUP(J247,Obs.Técnicas22[[Número de Série]:[Mês]],5,0)),(VLOOKUP(J247,Obs.Técnicas21[[Número de Série]:[Mês]],5,0))),P247)</f>
        <v>45035</v>
      </c>
      <c r="R247" s="1" t="str">
        <f t="shared" ca="1" si="6"/>
        <v>Calibrado</v>
      </c>
      <c r="S247" s="1">
        <f>IFERROR(IFERROR(IFERROR(VLOOKUP(J247,Obs.Técnicas23[[Número de Série]:[Mês]],2,0),VLOOKUP(J247,Obs.Técnicas22[[Número de Série]:[Mês]],2,0)),(VLOOKUP(J247,Obs.Técnicas21[[Número de Série]:[Mês]],2,0))),"")</f>
        <v>21426</v>
      </c>
      <c r="T247" s="1" t="str">
        <f>IFERROR(IFERROR(IFERROR(VLOOKUP(J247,Obs.Técnicas23[[Número de Série]:[Mês]],3,0),VLOOKUP(J247,Obs.Técnicas22[[Número de Série]:[Mês]],3,0)),(VLOOKUP(J247,Obs.Técnicas21[[Número de Série]:[Mês]],3,0))),"Hexis")</f>
        <v>ER ANALITICA</v>
      </c>
      <c r="U247" s="1">
        <f>IFERROR(IFERROR(IFERROR(VLOOKUP(J247,Obs.Técnicas23[[Número de Série]:[Mês]],4,0),VLOOKUP(J247,Obs.Técnicas22[[Número de Série]:[Mês]],4,0)),(VLOOKUP(J247,Obs.Técnicas21[[Número de Série]:[Mês]],4,0))),"")</f>
        <v>0</v>
      </c>
      <c r="V247" s="1" t="s">
        <v>1209</v>
      </c>
      <c r="W247" s="1">
        <f t="shared" ref="W247:W318" si="8">IF(Q247&lt;&gt;"",MONTH(Q247),"")</f>
        <v>4</v>
      </c>
      <c r="X247" s="1">
        <v>3</v>
      </c>
      <c r="Y247" s="1" t="e">
        <f>VLOOKUP(Controle[[#This Row],[Serial Number]],'Adicionados '!$B:$L,11,FALSE)</f>
        <v>#N/A</v>
      </c>
    </row>
    <row r="248" spans="1:25" hidden="1" x14ac:dyDescent="0.25">
      <c r="A248" s="1" t="s">
        <v>23</v>
      </c>
      <c r="B248" s="1" t="s">
        <v>507</v>
      </c>
      <c r="C248" s="1" t="s">
        <v>508</v>
      </c>
      <c r="D248" s="1" t="s">
        <v>509</v>
      </c>
      <c r="E248" s="1" t="s">
        <v>498</v>
      </c>
      <c r="F248" s="1" t="s">
        <v>499</v>
      </c>
      <c r="G248" s="1" t="s">
        <v>242</v>
      </c>
      <c r="H248" s="1" t="s">
        <v>415</v>
      </c>
      <c r="I248" s="1" t="s">
        <v>153</v>
      </c>
      <c r="J248" s="9">
        <v>6213434</v>
      </c>
      <c r="K248" s="1" t="s">
        <v>39</v>
      </c>
      <c r="L248" s="1" t="s">
        <v>154</v>
      </c>
      <c r="M248" s="1" t="s">
        <v>506</v>
      </c>
      <c r="N248" s="1" t="s">
        <v>501</v>
      </c>
      <c r="O248" s="2">
        <v>44173</v>
      </c>
      <c r="P24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8" s="2">
        <f>IFERROR(IFERROR(IFERROR(VLOOKUP(J248,Obs.Técnicas23[[Número de Série]:[Mês]],5,0),VLOOKUP(J248,Obs.Técnicas22[[Número de Série]:[Mês]],5,0)),(VLOOKUP(J248,Obs.Técnicas21[[Número de Série]:[Mês]],5,0))),P248)</f>
        <v>45034</v>
      </c>
      <c r="R248" s="1" t="str">
        <f t="shared" ca="1" si="6"/>
        <v>Calibrado</v>
      </c>
      <c r="S248" s="1">
        <f>IFERROR(IFERROR(IFERROR(VLOOKUP(J248,Obs.Técnicas23[[Número de Série]:[Mês]],2,0),VLOOKUP(J248,Obs.Técnicas22[[Número de Série]:[Mês]],2,0)),(VLOOKUP(J248,Obs.Técnicas21[[Número de Série]:[Mês]],2,0))),"")</f>
        <v>21418</v>
      </c>
      <c r="T248" s="1" t="str">
        <f>IFERROR(IFERROR(IFERROR(VLOOKUP(J248,Obs.Técnicas23[[Número de Série]:[Mês]],3,0),VLOOKUP(J248,Obs.Técnicas22[[Número de Série]:[Mês]],3,0)),(VLOOKUP(J248,Obs.Técnicas21[[Número de Série]:[Mês]],3,0))),"Hexis")</f>
        <v>ER ANALITICA</v>
      </c>
      <c r="U248" s="1" t="str">
        <f>IFERROR(IFERROR(IFERROR(VLOOKUP(J248,Obs.Técnicas23[[Número de Série]:[Mês]],4,0),VLOOKUP(J248,Obs.Técnicas22[[Número de Série]:[Mês]],4,0)),(VLOOKUP(J248,Obs.Técnicas21[[Número de Série]:[Mês]],4,0))),"")</f>
        <v>Sonda de condutividade apresenta vida útil avançada.</v>
      </c>
      <c r="V248" s="1" t="s">
        <v>1209</v>
      </c>
      <c r="W248" s="1">
        <f t="shared" si="8"/>
        <v>4</v>
      </c>
      <c r="X248" s="1">
        <v>9</v>
      </c>
      <c r="Y248" s="1" t="e">
        <f>VLOOKUP(Controle[[#This Row],[Serial Number]],'Adicionados '!$B:$L,11,FALSE)</f>
        <v>#N/A</v>
      </c>
    </row>
    <row r="249" spans="1:25" hidden="1" x14ac:dyDescent="0.25">
      <c r="A249" s="1" t="s">
        <v>23</v>
      </c>
      <c r="B249" s="1" t="s">
        <v>507</v>
      </c>
      <c r="C249" s="1" t="s">
        <v>508</v>
      </c>
      <c r="D249" s="1" t="s">
        <v>509</v>
      </c>
      <c r="E249" s="1" t="s">
        <v>498</v>
      </c>
      <c r="F249" s="1" t="s">
        <v>499</v>
      </c>
      <c r="G249" s="1" t="s">
        <v>242</v>
      </c>
      <c r="H249" s="1" t="s">
        <v>415</v>
      </c>
      <c r="I249" s="1" t="s">
        <v>41</v>
      </c>
      <c r="J249" s="9">
        <v>2905640</v>
      </c>
      <c r="K249" s="1" t="s">
        <v>87</v>
      </c>
      <c r="L249" s="1" t="s">
        <v>88</v>
      </c>
      <c r="M249" s="1" t="s">
        <v>506</v>
      </c>
      <c r="N249" s="1" t="s">
        <v>501</v>
      </c>
      <c r="O249" s="2">
        <v>44173</v>
      </c>
      <c r="P24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44173</v>
      </c>
      <c r="Q249" s="2">
        <f>IFERROR(IFERROR(IFERROR(VLOOKUP(J249,Obs.Técnicas23[[Número de Série]:[Mês]],5,0),VLOOKUP(J249,Obs.Técnicas22[[Número de Série]:[Mês]],5,0)),(VLOOKUP(J249,Obs.Técnicas21[[Número de Série]:[Mês]],5,0))),P249)</f>
        <v>45035</v>
      </c>
      <c r="R249" s="1" t="str">
        <f t="shared" ca="1" si="6"/>
        <v>Calibrado</v>
      </c>
      <c r="S249" s="1">
        <f>IFERROR(IFERROR(IFERROR(VLOOKUP(J249,Obs.Técnicas23[[Número de Série]:[Mês]],2,0),VLOOKUP(J249,Obs.Técnicas22[[Número de Série]:[Mês]],2,0)),(VLOOKUP(J249,Obs.Técnicas21[[Número de Série]:[Mês]],2,0))),"")</f>
        <v>21416</v>
      </c>
      <c r="T249" s="1" t="str">
        <f>IFERROR(IFERROR(IFERROR(VLOOKUP(J249,Obs.Técnicas23[[Número de Série]:[Mês]],3,0),VLOOKUP(J249,Obs.Técnicas22[[Número de Série]:[Mês]],3,0)),(VLOOKUP(J249,Obs.Técnicas21[[Número de Série]:[Mês]],3,0))),"Hexis")</f>
        <v>ER ANALITICA</v>
      </c>
      <c r="U249" s="1">
        <f>IFERROR(IFERROR(IFERROR(VLOOKUP(J249,Obs.Técnicas23[[Número de Série]:[Mês]],4,0),VLOOKUP(J249,Obs.Técnicas22[[Número de Série]:[Mês]],4,0)),(VLOOKUP(J249,Obs.Técnicas21[[Número de Série]:[Mês]],4,0))),"")</f>
        <v>0</v>
      </c>
      <c r="V249" s="1" t="s">
        <v>1209</v>
      </c>
      <c r="W249" s="1">
        <f t="shared" si="8"/>
        <v>4</v>
      </c>
      <c r="X249" s="1">
        <v>9</v>
      </c>
      <c r="Y249" s="1" t="e">
        <f>VLOOKUP(Controle[[#This Row],[Serial Number]],'Adicionados '!$B:$L,11,FALSE)</f>
        <v>#N/A</v>
      </c>
    </row>
    <row r="250" spans="1:25" hidden="1" x14ac:dyDescent="0.25">
      <c r="A250" s="1" t="s">
        <v>23</v>
      </c>
      <c r="B250" s="1" t="s">
        <v>1524</v>
      </c>
      <c r="C250" s="32" t="s">
        <v>1526</v>
      </c>
      <c r="E250" s="1" t="s">
        <v>498</v>
      </c>
      <c r="F250" s="1" t="s">
        <v>499</v>
      </c>
      <c r="G250" s="1" t="s">
        <v>242</v>
      </c>
      <c r="H250" s="1" t="s">
        <v>415</v>
      </c>
      <c r="I250" s="1" t="s">
        <v>41</v>
      </c>
      <c r="J250" s="40">
        <v>1518994</v>
      </c>
      <c r="K250" s="1" t="s">
        <v>87</v>
      </c>
      <c r="L250" s="1" t="s">
        <v>88</v>
      </c>
      <c r="M250" s="1" t="s">
        <v>506</v>
      </c>
      <c r="N250" s="1" t="s">
        <v>501</v>
      </c>
      <c r="P25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50" s="2">
        <f>IFERROR(IFERROR(IFERROR(VLOOKUP(J250,Obs.Técnicas23[[Número de Série]:[Mês]],5,0),VLOOKUP(J250,Obs.Técnicas22[[Número de Série]:[Mês]],5,0)),(VLOOKUP(J250,Obs.Técnicas21[[Número de Série]:[Mês]],5,0))),P250)</f>
        <v>45034</v>
      </c>
      <c r="R250" s="1" t="str">
        <f t="shared" ca="1" si="6"/>
        <v>Calibrado</v>
      </c>
      <c r="S250" s="1">
        <f>IFERROR(IFERROR(IFERROR(VLOOKUP(J250,Obs.Técnicas23[[Número de Série]:[Mês]],2,0),VLOOKUP(J250,Obs.Técnicas22[[Número de Série]:[Mês]],2,0)),(VLOOKUP(J250,Obs.Técnicas21[[Número de Série]:[Mês]],2,0))),"")</f>
        <v>21421</v>
      </c>
      <c r="T250" s="1" t="str">
        <f>IFERROR(IFERROR(IFERROR(VLOOKUP(J250,Obs.Técnicas23[[Número de Série]:[Mês]],3,0),VLOOKUP(J250,Obs.Técnicas22[[Número de Série]:[Mês]],3,0)),(VLOOKUP(J250,Obs.Técnicas21[[Número de Série]:[Mês]],3,0))),"Hexis")</f>
        <v>ER ANALITICA</v>
      </c>
      <c r="U250" s="1">
        <f>IFERROR(IFERROR(IFERROR(VLOOKUP(J250,Obs.Técnicas23[[Número de Série]:[Mês]],4,0),VLOOKUP(J250,Obs.Técnicas22[[Número de Série]:[Mês]],4,0)),(VLOOKUP(J250,Obs.Técnicas21[[Número de Série]:[Mês]],4,0))),"")</f>
        <v>0</v>
      </c>
      <c r="V250" s="1" t="s">
        <v>1209</v>
      </c>
      <c r="W250" s="1">
        <f>IF(Q250&lt;&gt;"",MONTH(Q250),"")</f>
        <v>4</v>
      </c>
      <c r="Y250" s="1" t="e">
        <f>VLOOKUP(Controle[[#This Row],[Serial Number]],'Adicionados '!$B:$L,11,FALSE)</f>
        <v>#N/A</v>
      </c>
    </row>
    <row r="251" spans="1:25" hidden="1" x14ac:dyDescent="0.25">
      <c r="A251" s="1" t="s">
        <v>23</v>
      </c>
      <c r="B251" s="1" t="s">
        <v>1524</v>
      </c>
      <c r="C251" s="32" t="s">
        <v>1526</v>
      </c>
      <c r="E251" s="1" t="s">
        <v>498</v>
      </c>
      <c r="F251" s="1" t="s">
        <v>499</v>
      </c>
      <c r="G251" s="1" t="s">
        <v>242</v>
      </c>
      <c r="H251" s="1" t="s">
        <v>415</v>
      </c>
      <c r="I251" s="1" t="s">
        <v>41</v>
      </c>
      <c r="J251" s="9">
        <v>2983026</v>
      </c>
      <c r="K251" s="1" t="s">
        <v>87</v>
      </c>
      <c r="L251" s="1" t="s">
        <v>88</v>
      </c>
      <c r="M251" s="1" t="s">
        <v>506</v>
      </c>
      <c r="N251" s="1" t="s">
        <v>501</v>
      </c>
      <c r="P25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51" s="2">
        <f>IFERROR(IFERROR(IFERROR(VLOOKUP(J251,Obs.Técnicas23[[Número de Série]:[Mês]],5,0),VLOOKUP(J251,Obs.Técnicas22[[Número de Série]:[Mês]],5,0)),(VLOOKUP(J251,Obs.Técnicas21[[Número de Série]:[Mês]],5,0))),P251)</f>
        <v>45034</v>
      </c>
      <c r="R251" s="1" t="str">
        <f t="shared" ca="1" si="6"/>
        <v>Calibrado</v>
      </c>
      <c r="S251" s="1">
        <f>IFERROR(IFERROR(IFERROR(VLOOKUP(J251,Obs.Técnicas23[[Número de Série]:[Mês]],2,0),VLOOKUP(J251,Obs.Técnicas22[[Número de Série]:[Mês]],2,0)),(VLOOKUP(J251,Obs.Técnicas21[[Número de Série]:[Mês]],2,0))),"")</f>
        <v>21422</v>
      </c>
      <c r="T251" s="1" t="str">
        <f>IFERROR(IFERROR(IFERROR(VLOOKUP(J251,Obs.Técnicas23[[Número de Série]:[Mês]],3,0),VLOOKUP(J251,Obs.Técnicas22[[Número de Série]:[Mês]],3,0)),(VLOOKUP(J251,Obs.Técnicas21[[Número de Série]:[Mês]],3,0))),"Hexis")</f>
        <v>ER ANALITICA</v>
      </c>
      <c r="U251" s="1">
        <f>IFERROR(IFERROR(IFERROR(VLOOKUP(J251,Obs.Técnicas23[[Número de Série]:[Mês]],4,0),VLOOKUP(J251,Obs.Técnicas22[[Número de Série]:[Mês]],4,0)),(VLOOKUP(J251,Obs.Técnicas21[[Número de Série]:[Mês]],4,0))),"")</f>
        <v>0</v>
      </c>
      <c r="V251" s="1" t="s">
        <v>1209</v>
      </c>
      <c r="W251" s="1">
        <f>IF(Q251&lt;&gt;"",MONTH(Q251),"")</f>
        <v>4</v>
      </c>
      <c r="Y251" s="1">
        <f>VLOOKUP(Controle[[#This Row],[Serial Number]],'Adicionados '!$B:$L,11,FALSE)</f>
        <v>0</v>
      </c>
    </row>
    <row r="252" spans="1:25" hidden="1" x14ac:dyDescent="0.25">
      <c r="A252" s="1" t="s">
        <v>23</v>
      </c>
      <c r="B252" s="1" t="s">
        <v>511</v>
      </c>
      <c r="C252" s="1" t="s">
        <v>512</v>
      </c>
      <c r="D252" s="1" t="s">
        <v>1247</v>
      </c>
      <c r="E252" s="1" t="s">
        <v>502</v>
      </c>
      <c r="F252" s="1" t="s">
        <v>503</v>
      </c>
      <c r="G252" s="1" t="s">
        <v>267</v>
      </c>
      <c r="H252" s="1" t="s">
        <v>415</v>
      </c>
      <c r="I252" s="1" t="s">
        <v>153</v>
      </c>
      <c r="J252" s="9">
        <v>6274590</v>
      </c>
      <c r="K252" s="1" t="s">
        <v>39</v>
      </c>
      <c r="L252" s="1" t="s">
        <v>154</v>
      </c>
      <c r="M252" s="1" t="s">
        <v>514</v>
      </c>
      <c r="N252" s="1" t="s">
        <v>515</v>
      </c>
      <c r="P25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52" s="2">
        <f>IFERROR(IFERROR(IFERROR(VLOOKUP(J252,Obs.Técnicas23[[Número de Série]:[Mês]],5,0),VLOOKUP(J252,Obs.Técnicas22[[Número de Série]:[Mês]],5,0)),(VLOOKUP(J252,Obs.Técnicas21[[Número de Série]:[Mês]],5,0))),P252)</f>
        <v>44754</v>
      </c>
      <c r="R252" s="1" t="str">
        <f t="shared" ca="1" si="6"/>
        <v>Calibrado</v>
      </c>
      <c r="S252" s="1">
        <f>IFERROR(IFERROR(IFERROR(VLOOKUP(J252,Obs.Técnicas23[[Número de Série]:[Mês]],2,0),VLOOKUP(J252,Obs.Técnicas22[[Número de Série]:[Mês]],2,0)),(VLOOKUP(J252,Obs.Técnicas21[[Número de Série]:[Mês]],2,0))),"")</f>
        <v>17207</v>
      </c>
      <c r="T252" s="1" t="str">
        <f>IFERROR(IFERROR(IFERROR(VLOOKUP(J252,Obs.Técnicas23[[Número de Série]:[Mês]],3,0),VLOOKUP(J252,Obs.Técnicas22[[Número de Série]:[Mês]],3,0)),(VLOOKUP(J252,Obs.Técnicas21[[Número de Série]:[Mês]],3,0))),"Hexis")</f>
        <v>ER ANALITICA</v>
      </c>
      <c r="U252" s="1">
        <f>IFERROR(IFERROR(IFERROR(VLOOKUP(J252,Obs.Técnicas23[[Número de Série]:[Mês]],4,0),VLOOKUP(J252,Obs.Técnicas22[[Número de Série]:[Mês]],4,0)),(VLOOKUP(J252,Obs.Técnicas21[[Número de Série]:[Mês]],4,0))),"")</f>
        <v>0</v>
      </c>
      <c r="V252" s="1" t="s">
        <v>1209</v>
      </c>
      <c r="W252" s="1">
        <f t="shared" si="8"/>
        <v>7</v>
      </c>
      <c r="X252" s="1">
        <v>9</v>
      </c>
      <c r="Y252" s="1" t="e">
        <f>VLOOKUP(Controle[[#This Row],[Serial Number]],'Adicionados '!$B:$L,11,FALSE)</f>
        <v>#N/A</v>
      </c>
    </row>
    <row r="253" spans="1:25" hidden="1" x14ac:dyDescent="0.25">
      <c r="A253" s="1" t="s">
        <v>23</v>
      </c>
      <c r="B253" s="1" t="s">
        <v>511</v>
      </c>
      <c r="C253" s="1" t="s">
        <v>512</v>
      </c>
      <c r="D253" s="1" t="s">
        <v>1247</v>
      </c>
      <c r="E253" s="1" t="s">
        <v>502</v>
      </c>
      <c r="F253" s="1" t="s">
        <v>503</v>
      </c>
      <c r="G253" s="1" t="s">
        <v>267</v>
      </c>
      <c r="H253" s="1" t="s">
        <v>415</v>
      </c>
      <c r="I253" s="1" t="s">
        <v>153</v>
      </c>
      <c r="J253" s="9">
        <v>6281597</v>
      </c>
      <c r="K253" s="1" t="s">
        <v>39</v>
      </c>
      <c r="L253" s="1" t="s">
        <v>154</v>
      </c>
      <c r="M253" s="1" t="s">
        <v>514</v>
      </c>
      <c r="N253" s="1" t="s">
        <v>515</v>
      </c>
      <c r="P25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53" s="2">
        <f>IFERROR(IFERROR(IFERROR(VLOOKUP(J253,Obs.Técnicas23[[Número de Série]:[Mês]],5,0),VLOOKUP(J253,Obs.Técnicas22[[Número de Série]:[Mês]],5,0)),(VLOOKUP(J253,Obs.Técnicas21[[Número de Série]:[Mês]],5,0))),P253)</f>
        <v>44754</v>
      </c>
      <c r="R253" s="1" t="str">
        <f t="shared" ca="1" si="6"/>
        <v>Calibrado</v>
      </c>
      <c r="S253" s="1">
        <f>IFERROR(IFERROR(IFERROR(VLOOKUP(J253,Obs.Técnicas23[[Número de Série]:[Mês]],2,0),VLOOKUP(J253,Obs.Técnicas22[[Número de Série]:[Mês]],2,0)),(VLOOKUP(J253,Obs.Técnicas21[[Número de Série]:[Mês]],2,0))),"")</f>
        <v>17210</v>
      </c>
      <c r="T253" s="1" t="str">
        <f>IFERROR(IFERROR(IFERROR(VLOOKUP(J253,Obs.Técnicas23[[Número de Série]:[Mês]],3,0),VLOOKUP(J253,Obs.Técnicas22[[Número de Série]:[Mês]],3,0)),(VLOOKUP(J253,Obs.Técnicas21[[Número de Série]:[Mês]],3,0))),"Hexis")</f>
        <v>ER ANALITICA</v>
      </c>
      <c r="U253" s="1">
        <f>IFERROR(IFERROR(IFERROR(VLOOKUP(J253,Obs.Técnicas23[[Número de Série]:[Mês]],4,0),VLOOKUP(J253,Obs.Técnicas22[[Número de Série]:[Mês]],4,0)),(VLOOKUP(J253,Obs.Técnicas21[[Número de Série]:[Mês]],4,0))),"")</f>
        <v>0</v>
      </c>
      <c r="V253" s="1" t="s">
        <v>1209</v>
      </c>
      <c r="W253" s="1">
        <f t="shared" si="8"/>
        <v>7</v>
      </c>
      <c r="X253" s="1">
        <v>7</v>
      </c>
      <c r="Y253" s="1" t="e">
        <f>VLOOKUP(Controle[[#This Row],[Serial Number]],'Adicionados '!$B:$L,11,FALSE)</f>
        <v>#N/A</v>
      </c>
    </row>
    <row r="254" spans="1:25" hidden="1" x14ac:dyDescent="0.25">
      <c r="A254" s="1" t="s">
        <v>23</v>
      </c>
      <c r="B254" s="1" t="s">
        <v>511</v>
      </c>
      <c r="C254" s="1" t="s">
        <v>512</v>
      </c>
      <c r="D254" s="1" t="s">
        <v>513</v>
      </c>
      <c r="E254" s="1" t="s">
        <v>502</v>
      </c>
      <c r="F254" s="1" t="s">
        <v>503</v>
      </c>
      <c r="G254" s="1" t="s">
        <v>267</v>
      </c>
      <c r="H254" s="1" t="s">
        <v>415</v>
      </c>
      <c r="I254" s="1" t="s">
        <v>153</v>
      </c>
      <c r="J254" s="9">
        <v>6217426</v>
      </c>
      <c r="K254" s="1" t="s">
        <v>39</v>
      </c>
      <c r="L254" s="1" t="s">
        <v>154</v>
      </c>
      <c r="M254" s="1" t="s">
        <v>514</v>
      </c>
      <c r="N254" s="1" t="s">
        <v>515</v>
      </c>
      <c r="P25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54" s="2">
        <f>IFERROR(IFERROR(IFERROR(VLOOKUP(J254,Obs.Técnicas23[[Número de Série]:[Mês]],5,0),VLOOKUP(J254,Obs.Técnicas22[[Número de Série]:[Mês]],5,0)),(VLOOKUP(J254,Obs.Técnicas21[[Número de Série]:[Mês]],5,0))),P254)</f>
        <v>44754</v>
      </c>
      <c r="R254" s="1" t="str">
        <f t="shared" ca="1" si="6"/>
        <v>Calibrado</v>
      </c>
      <c r="S254" s="1">
        <f>IFERROR(IFERROR(IFERROR(VLOOKUP(J254,Obs.Técnicas23[[Número de Série]:[Mês]],2,0),VLOOKUP(J254,Obs.Técnicas22[[Número de Série]:[Mês]],2,0)),(VLOOKUP(J254,Obs.Técnicas21[[Número de Série]:[Mês]],2,0))),"")</f>
        <v>12208</v>
      </c>
      <c r="T254" s="1" t="str">
        <f>IFERROR(IFERROR(IFERROR(VLOOKUP(J254,Obs.Técnicas23[[Número de Série]:[Mês]],3,0),VLOOKUP(J254,Obs.Técnicas22[[Número de Série]:[Mês]],3,0)),(VLOOKUP(J254,Obs.Técnicas21[[Número de Série]:[Mês]],3,0))),"Hexis")</f>
        <v>ER ANALITICA</v>
      </c>
      <c r="U254" s="1" t="str">
        <f>IFERROR(IFERROR(IFERROR(VLOOKUP(J254,Obs.Técnicas23[[Número de Série]:[Mês]],4,0),VLOOKUP(J254,Obs.Técnicas22[[Número de Série]:[Mês]],4,0)),(VLOOKUP(J254,Obs.Técnicas21[[Número de Série]:[Mês]],4,0))),"")</f>
        <v>Equipamento não aceita ajuste na escala de pH, devido vida útil avançada do eletrodo.</v>
      </c>
      <c r="V254" s="1" t="s">
        <v>1209</v>
      </c>
      <c r="W254" s="1">
        <f t="shared" si="8"/>
        <v>7</v>
      </c>
      <c r="X254" s="1">
        <v>7</v>
      </c>
      <c r="Y254" s="1" t="e">
        <f>VLOOKUP(Controle[[#This Row],[Serial Number]],'Adicionados '!$B:$L,11,FALSE)</f>
        <v>#N/A</v>
      </c>
    </row>
    <row r="255" spans="1:25" hidden="1" x14ac:dyDescent="0.25">
      <c r="A255" s="1" t="s">
        <v>23</v>
      </c>
      <c r="B255" s="1" t="s">
        <v>511</v>
      </c>
      <c r="C255" s="1" t="s">
        <v>512</v>
      </c>
      <c r="D255" s="1" t="s">
        <v>513</v>
      </c>
      <c r="E255" s="1" t="s">
        <v>502</v>
      </c>
      <c r="F255" s="1" t="s">
        <v>503</v>
      </c>
      <c r="G255" s="1" t="s">
        <v>267</v>
      </c>
      <c r="H255" s="1" t="s">
        <v>415</v>
      </c>
      <c r="I255" s="1" t="s">
        <v>55</v>
      </c>
      <c r="J255" s="9">
        <v>40400007670</v>
      </c>
      <c r="K255" s="1" t="s">
        <v>36</v>
      </c>
      <c r="L255" s="1" t="s">
        <v>516</v>
      </c>
      <c r="M255" s="1" t="s">
        <v>514</v>
      </c>
      <c r="N255" s="1" t="s">
        <v>515</v>
      </c>
      <c r="O255" s="2">
        <v>44406</v>
      </c>
      <c r="P25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255" s="2">
        <f>IFERROR(IFERROR(IFERROR(VLOOKUP(J255,Obs.Técnicas23[[Número de Série]:[Mês]],5,0),VLOOKUP(J255,Obs.Técnicas22[[Número de Série]:[Mês]],5,0)),(VLOOKUP(J255,Obs.Técnicas21[[Número de Série]:[Mês]],5,0))),P255)</f>
        <v>44754</v>
      </c>
      <c r="R255" s="1" t="str">
        <f t="shared" ca="1" si="6"/>
        <v>Calibrado</v>
      </c>
      <c r="S255" s="1">
        <f>IFERROR(IFERROR(IFERROR(VLOOKUP(J255,Obs.Técnicas23[[Número de Série]:[Mês]],2,0),VLOOKUP(J255,Obs.Técnicas22[[Número de Série]:[Mês]],2,0)),(VLOOKUP(J255,Obs.Técnicas21[[Número de Série]:[Mês]],2,0))),"")</f>
        <v>17206</v>
      </c>
      <c r="T255" s="1" t="str">
        <f>IFERROR(IFERROR(IFERROR(VLOOKUP(J255,Obs.Técnicas23[[Número de Série]:[Mês]],3,0),VLOOKUP(J255,Obs.Técnicas22[[Número de Série]:[Mês]],3,0)),(VLOOKUP(J255,Obs.Técnicas21[[Número de Série]:[Mês]],3,0))),"Hexis")</f>
        <v>ER ANALITICA</v>
      </c>
      <c r="U255" s="1" t="str">
        <f>IFERROR(IFERROR(IFERROR(VLOOKUP(J255,Obs.Técnicas23[[Número de Série]:[Mês]],4,0),VLOOKUP(J255,Obs.Técnicas22[[Número de Série]:[Mês]],4,0)),(VLOOKUP(J255,Obs.Técnicas21[[Número de Série]:[Mês]],4,0))),"")</f>
        <v>Carcaça superior do instrumento encontra-se avariada e possui oxidação nos conectores da placa eletronica, indicando vida útil avançada do equipamento.</v>
      </c>
      <c r="V255" s="1" t="s">
        <v>1209</v>
      </c>
      <c r="W255" s="1">
        <f t="shared" si="8"/>
        <v>7</v>
      </c>
      <c r="X255" s="1">
        <v>7</v>
      </c>
      <c r="Y255" s="1" t="e">
        <f>VLOOKUP(Controle[[#This Row],[Serial Number]],'Adicionados '!$B:$L,11,FALSE)</f>
        <v>#N/A</v>
      </c>
    </row>
    <row r="256" spans="1:25" hidden="1" x14ac:dyDescent="0.25">
      <c r="A256" s="1" t="s">
        <v>23</v>
      </c>
      <c r="B256" s="1" t="s">
        <v>511</v>
      </c>
      <c r="C256" s="1" t="s">
        <v>512</v>
      </c>
      <c r="D256" s="1" t="s">
        <v>513</v>
      </c>
      <c r="E256" s="1" t="s">
        <v>502</v>
      </c>
      <c r="F256" s="1" t="s">
        <v>503</v>
      </c>
      <c r="G256" s="1" t="s">
        <v>267</v>
      </c>
      <c r="H256" s="1" t="s">
        <v>415</v>
      </c>
      <c r="I256" s="1" t="s">
        <v>153</v>
      </c>
      <c r="J256" s="9">
        <v>6257535</v>
      </c>
      <c r="K256" s="1" t="s">
        <v>39</v>
      </c>
      <c r="L256" s="1" t="s">
        <v>154</v>
      </c>
      <c r="M256" s="1" t="s">
        <v>514</v>
      </c>
      <c r="N256" s="1" t="s">
        <v>515</v>
      </c>
      <c r="O256" s="2">
        <v>44406</v>
      </c>
      <c r="P25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256" s="2">
        <f>IFERROR(IFERROR(IFERROR(VLOOKUP(J256,Obs.Técnicas23[[Número de Série]:[Mês]],5,0),VLOOKUP(J256,Obs.Técnicas22[[Número de Série]:[Mês]],5,0)),(VLOOKUP(J256,Obs.Técnicas21[[Número de Série]:[Mês]],5,0))),P256)</f>
        <v>44756</v>
      </c>
      <c r="R256" s="1" t="str">
        <f t="shared" ca="1" si="6"/>
        <v>Calibrado</v>
      </c>
      <c r="S256" s="1">
        <f>IFERROR(IFERROR(IFERROR(VLOOKUP(J256,Obs.Técnicas23[[Número de Série]:[Mês]],2,0),VLOOKUP(J256,Obs.Técnicas22[[Número de Série]:[Mês]],2,0)),(VLOOKUP(J256,Obs.Técnicas21[[Número de Série]:[Mês]],2,0))),"")</f>
        <v>17250</v>
      </c>
      <c r="T256" s="1" t="str">
        <f>IFERROR(IFERROR(IFERROR(VLOOKUP(J256,Obs.Técnicas23[[Número de Série]:[Mês]],3,0),VLOOKUP(J256,Obs.Técnicas22[[Número de Série]:[Mês]],3,0)),(VLOOKUP(J256,Obs.Técnicas21[[Número de Série]:[Mês]],3,0))),"Hexis")</f>
        <v>ER ANALITICA</v>
      </c>
      <c r="U256" s="1">
        <f>IFERROR(IFERROR(IFERROR(VLOOKUP(J256,Obs.Técnicas23[[Número de Série]:[Mês]],4,0),VLOOKUP(J256,Obs.Técnicas22[[Número de Série]:[Mês]],4,0)),(VLOOKUP(J256,Obs.Técnicas21[[Número de Série]:[Mês]],4,0))),"")</f>
        <v>0</v>
      </c>
      <c r="V256" s="1" t="s">
        <v>1209</v>
      </c>
      <c r="W256" s="1">
        <f t="shared" si="8"/>
        <v>7</v>
      </c>
      <c r="X256" s="1">
        <v>3</v>
      </c>
      <c r="Y256" s="1" t="e">
        <f>VLOOKUP(Controle[[#This Row],[Serial Number]],'Adicionados '!$B:$L,11,FALSE)</f>
        <v>#N/A</v>
      </c>
    </row>
    <row r="257" spans="1:25" hidden="1" x14ac:dyDescent="0.25">
      <c r="A257" s="1" t="s">
        <v>23</v>
      </c>
      <c r="B257" s="1" t="s">
        <v>511</v>
      </c>
      <c r="C257" s="1" t="s">
        <v>512</v>
      </c>
      <c r="D257" s="1" t="s">
        <v>513</v>
      </c>
      <c r="E257" s="1" t="s">
        <v>502</v>
      </c>
      <c r="F257" s="1" t="s">
        <v>503</v>
      </c>
      <c r="G257" s="1" t="s">
        <v>267</v>
      </c>
      <c r="H257" s="1" t="s">
        <v>415</v>
      </c>
      <c r="I257" s="1" t="s">
        <v>41</v>
      </c>
      <c r="J257" s="9">
        <v>50009</v>
      </c>
      <c r="K257" s="1" t="s">
        <v>42</v>
      </c>
      <c r="L257" s="1" t="s">
        <v>212</v>
      </c>
      <c r="M257" s="1" t="s">
        <v>514</v>
      </c>
      <c r="N257" s="1" t="s">
        <v>515</v>
      </c>
      <c r="O257" s="2">
        <v>44406</v>
      </c>
      <c r="P25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257" s="2">
        <f>IFERROR(IFERROR(IFERROR(VLOOKUP(J257,Obs.Técnicas23[[Número de Série]:[Mês]],5,0),VLOOKUP(J257,Obs.Técnicas22[[Número de Série]:[Mês]],5,0)),(VLOOKUP(J257,Obs.Técnicas21[[Número de Série]:[Mês]],5,0))),P257)</f>
        <v>44754</v>
      </c>
      <c r="R257" s="1" t="str">
        <f t="shared" ca="1" si="6"/>
        <v>Calibrado</v>
      </c>
      <c r="S257" s="1">
        <f>IFERROR(IFERROR(IFERROR(VLOOKUP(J257,Obs.Técnicas23[[Número de Série]:[Mês]],2,0),VLOOKUP(J257,Obs.Técnicas22[[Número de Série]:[Mês]],2,0)),(VLOOKUP(J257,Obs.Técnicas21[[Número de Série]:[Mês]],2,0))),"")</f>
        <v>17212</v>
      </c>
      <c r="T257" s="1" t="str">
        <f>IFERROR(IFERROR(IFERROR(VLOOKUP(J257,Obs.Técnicas23[[Número de Série]:[Mês]],3,0),VLOOKUP(J257,Obs.Técnicas22[[Número de Série]:[Mês]],3,0)),(VLOOKUP(J257,Obs.Técnicas21[[Número de Série]:[Mês]],3,0))),"Hexis")</f>
        <v>ER ANALITICA</v>
      </c>
      <c r="U257" s="1">
        <f>IFERROR(IFERROR(IFERROR(VLOOKUP(J257,Obs.Técnicas23[[Número de Série]:[Mês]],4,0),VLOOKUP(J257,Obs.Técnicas22[[Número de Série]:[Mês]],4,0)),(VLOOKUP(J257,Obs.Técnicas21[[Número de Série]:[Mês]],4,0))),"")</f>
        <v>0</v>
      </c>
      <c r="V257" s="1" t="s">
        <v>1209</v>
      </c>
      <c r="W257" s="1">
        <f t="shared" si="8"/>
        <v>7</v>
      </c>
      <c r="X257" s="1">
        <v>5</v>
      </c>
      <c r="Y257" s="1" t="e">
        <f>VLOOKUP(Controle[[#This Row],[Serial Number]],'Adicionados '!$B:$L,11,FALSE)</f>
        <v>#N/A</v>
      </c>
    </row>
    <row r="258" spans="1:25" hidden="1" x14ac:dyDescent="0.25">
      <c r="A258" s="1" t="s">
        <v>23</v>
      </c>
      <c r="B258" s="1" t="s">
        <v>518</v>
      </c>
      <c r="C258" s="32" t="s">
        <v>1462</v>
      </c>
      <c r="D258" s="1" t="s">
        <v>520</v>
      </c>
      <c r="E258" s="1" t="s">
        <v>521</v>
      </c>
      <c r="F258" s="32" t="s">
        <v>1464</v>
      </c>
      <c r="H258" s="1" t="s">
        <v>415</v>
      </c>
      <c r="I258" s="1" t="s">
        <v>55</v>
      </c>
      <c r="J258" s="9">
        <v>1416318</v>
      </c>
      <c r="K258" s="1" t="s">
        <v>36</v>
      </c>
      <c r="L258" s="1" t="s">
        <v>1165</v>
      </c>
      <c r="M258" s="1" t="s">
        <v>523</v>
      </c>
      <c r="N258" s="1" t="s">
        <v>524</v>
      </c>
      <c r="P25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58" s="2">
        <f>IFERROR(IFERROR(IFERROR(VLOOKUP(J258,Obs.Técnicas23[[Número de Série]:[Mês]],5,0),VLOOKUP(J258,Obs.Técnicas22[[Número de Série]:[Mês]],5,0)),(VLOOKUP(J258,Obs.Técnicas21[[Número de Série]:[Mês]],5,0))),P258)</f>
        <v>44888</v>
      </c>
      <c r="R258" s="1" t="str">
        <f t="shared" ca="1" si="6"/>
        <v>Calibrado</v>
      </c>
      <c r="S258" s="1">
        <f>IFERROR(IFERROR(IFERROR(VLOOKUP(J258,Obs.Técnicas23[[Número de Série]:[Mês]],2,0),VLOOKUP(J258,Obs.Técnicas22[[Número de Série]:[Mês]],2,0)),(VLOOKUP(J258,Obs.Técnicas21[[Número de Série]:[Mês]],2,0))),"")</f>
        <v>19075</v>
      </c>
      <c r="T258" s="1" t="str">
        <f>IFERROR(IFERROR(IFERROR(VLOOKUP(J258,Obs.Técnicas23[[Número de Série]:[Mês]],3,0),VLOOKUP(J258,Obs.Técnicas22[[Número de Série]:[Mês]],3,0)),(VLOOKUP(J258,Obs.Técnicas21[[Número de Série]:[Mês]],3,0))),"Hexis")</f>
        <v>ER ANALITICA</v>
      </c>
      <c r="U258" s="1">
        <f>IFERROR(IFERROR(IFERROR(VLOOKUP(J258,Obs.Técnicas23[[Número de Série]:[Mês]],4,0),VLOOKUP(J258,Obs.Técnicas22[[Número de Série]:[Mês]],4,0)),(VLOOKUP(J258,Obs.Técnicas21[[Número de Série]:[Mês]],4,0))),"")</f>
        <v>0</v>
      </c>
      <c r="V258" s="1" t="s">
        <v>1209</v>
      </c>
      <c r="W258" s="1">
        <f t="shared" si="8"/>
        <v>11</v>
      </c>
      <c r="Y258" s="1" t="str">
        <f>VLOOKUP(Controle[[#This Row],[Serial Number]],'Adicionados '!$B:$L,11,FALSE)</f>
        <v>ADICIONADO</v>
      </c>
    </row>
    <row r="259" spans="1:25" hidden="1" x14ac:dyDescent="0.25">
      <c r="A259" s="1" t="s">
        <v>23</v>
      </c>
      <c r="B259" s="1" t="s">
        <v>521</v>
      </c>
      <c r="C259" s="1" t="s">
        <v>522</v>
      </c>
      <c r="D259" s="1" t="s">
        <v>527</v>
      </c>
      <c r="E259" s="1" t="s">
        <v>521</v>
      </c>
      <c r="F259" s="1" t="s">
        <v>522</v>
      </c>
      <c r="G259" s="1" t="s">
        <v>430</v>
      </c>
      <c r="H259" s="1" t="s">
        <v>415</v>
      </c>
      <c r="I259" s="1" t="s">
        <v>31</v>
      </c>
      <c r="J259" s="9" t="s">
        <v>528</v>
      </c>
      <c r="K259" s="1" t="s">
        <v>36</v>
      </c>
      <c r="L259" s="1" t="s">
        <v>76</v>
      </c>
      <c r="M259" s="1" t="s">
        <v>523</v>
      </c>
      <c r="N259" s="1" t="s">
        <v>524</v>
      </c>
      <c r="O259" s="2">
        <v>44068</v>
      </c>
      <c r="P25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59" s="2">
        <f>IFERROR(IFERROR(IFERROR(VLOOKUP(J259,Obs.Técnicas23[[Número de Série]:[Mês]],5,0),VLOOKUP(J259,Obs.Técnicas22[[Número de Série]:[Mês]],5,0)),(VLOOKUP(J259,Obs.Técnicas21[[Número de Série]:[Mês]],5,0))),P259)</f>
        <v>44785</v>
      </c>
      <c r="R259" s="1" t="str">
        <f t="shared" ref="R259:R322" ca="1" si="9">IF(Q259&lt;&gt;"",IF(Q259+365&gt;TODAY(),"Calibrado","Vencido"),"")</f>
        <v>Calibrado</v>
      </c>
      <c r="S259" s="1">
        <f>IFERROR(IFERROR(IFERROR(VLOOKUP(J259,Obs.Técnicas23[[Número de Série]:[Mês]],2,0),VLOOKUP(J259,Obs.Técnicas22[[Número de Série]:[Mês]],2,0)),(VLOOKUP(J259,Obs.Técnicas21[[Número de Série]:[Mês]],2,0))),"")</f>
        <v>16911</v>
      </c>
      <c r="T259" s="1" t="str">
        <f>IFERROR(IFERROR(IFERROR(VLOOKUP(J259,Obs.Técnicas23[[Número de Série]:[Mês]],3,0),VLOOKUP(J259,Obs.Técnicas22[[Número de Série]:[Mês]],3,0)),(VLOOKUP(J259,Obs.Técnicas21[[Número de Série]:[Mês]],3,0))),"Hexis")</f>
        <v>ER ANALITICA</v>
      </c>
      <c r="U259" s="1">
        <f>IFERROR(IFERROR(IFERROR(VLOOKUP(J259,Obs.Técnicas23[[Número de Série]:[Mês]],4,0),VLOOKUP(J259,Obs.Técnicas22[[Número de Série]:[Mês]],4,0)),(VLOOKUP(J259,Obs.Técnicas21[[Número de Série]:[Mês]],4,0))),"")</f>
        <v>0</v>
      </c>
      <c r="V259" s="1" t="s">
        <v>1209</v>
      </c>
      <c r="W259" s="1">
        <f t="shared" si="8"/>
        <v>8</v>
      </c>
      <c r="X259" s="1">
        <v>5</v>
      </c>
      <c r="Y259" s="1" t="e">
        <f>VLOOKUP(Controle[[#This Row],[Serial Number]],'Adicionados '!$B:$L,11,FALSE)</f>
        <v>#N/A</v>
      </c>
    </row>
    <row r="260" spans="1:25" hidden="1" x14ac:dyDescent="0.25">
      <c r="A260" s="1" t="s">
        <v>23</v>
      </c>
      <c r="B260" s="1" t="s">
        <v>534</v>
      </c>
      <c r="C260" s="1" t="s">
        <v>535</v>
      </c>
      <c r="D260" s="1" t="s">
        <v>536</v>
      </c>
      <c r="E260" s="1" t="s">
        <v>529</v>
      </c>
      <c r="F260" s="1" t="s">
        <v>532</v>
      </c>
      <c r="G260" s="1" t="s">
        <v>385</v>
      </c>
      <c r="H260" s="1" t="s">
        <v>415</v>
      </c>
      <c r="I260" s="1" t="s">
        <v>43</v>
      </c>
      <c r="J260" s="9" t="s">
        <v>537</v>
      </c>
      <c r="K260" s="1" t="s">
        <v>36</v>
      </c>
      <c r="L260" s="1" t="s">
        <v>45</v>
      </c>
      <c r="M260" s="1" t="s">
        <v>523</v>
      </c>
      <c r="N260" s="1" t="s">
        <v>164</v>
      </c>
      <c r="O260" s="2">
        <v>43843</v>
      </c>
      <c r="P26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60" s="2">
        <f>IFERROR(IFERROR(IFERROR(VLOOKUP(J260,Obs.Técnicas23[[Número de Série]:[Mês]],5,0),VLOOKUP(J260,Obs.Técnicas22[[Número de Série]:[Mês]],5,0)),(VLOOKUP(J260,Obs.Técnicas21[[Número de Série]:[Mês]],5,0))),P260)</f>
        <v>44727</v>
      </c>
      <c r="R260" s="1" t="str">
        <f t="shared" ca="1" si="9"/>
        <v>Calibrado</v>
      </c>
      <c r="S260" s="1">
        <f>IFERROR(IFERROR(IFERROR(VLOOKUP(J260,Obs.Técnicas23[[Número de Série]:[Mês]],2,0),VLOOKUP(J260,Obs.Técnicas22[[Número de Série]:[Mês]],2,0)),(VLOOKUP(J260,Obs.Técnicas21[[Número de Série]:[Mês]],2,0))),"")</f>
        <v>16837</v>
      </c>
      <c r="T260" s="1" t="str">
        <f>IFERROR(IFERROR(IFERROR(VLOOKUP(J260,Obs.Técnicas23[[Número de Série]:[Mês]],3,0),VLOOKUP(J260,Obs.Técnicas22[[Número de Série]:[Mês]],3,0)),(VLOOKUP(J260,Obs.Técnicas21[[Número de Série]:[Mês]],3,0))),"Hexis")</f>
        <v>ER ANALITICA</v>
      </c>
      <c r="U260" s="1" t="str">
        <f>IFERROR(IFERROR(IFERROR(VLOOKUP(J260,Obs.Técnicas23[[Número de Série]:[Mês]],4,0),VLOOKUP(J260,Obs.Técnicas22[[Número de Série]:[Mês]],4,0)),(VLOOKUP(J260,Obs.Técnicas21[[Número de Série]:[Mês]],4,0))),"")</f>
        <v xml:space="preserve">16837 - Tampa superior avariada, recomendamos a troca na próxima manutenção. </v>
      </c>
      <c r="V260" s="1" t="s">
        <v>1209</v>
      </c>
      <c r="W260" s="1">
        <f t="shared" si="8"/>
        <v>6</v>
      </c>
      <c r="X260" s="1">
        <v>3</v>
      </c>
      <c r="Y260" s="1" t="e">
        <f>VLOOKUP(Controle[[#This Row],[Serial Number]],'Adicionados '!$B:$L,11,FALSE)</f>
        <v>#N/A</v>
      </c>
    </row>
    <row r="261" spans="1:25" hidden="1" x14ac:dyDescent="0.25">
      <c r="A261" s="1" t="s">
        <v>23</v>
      </c>
      <c r="B261" s="1" t="s">
        <v>534</v>
      </c>
      <c r="C261" s="32" t="s">
        <v>1503</v>
      </c>
      <c r="D261" s="1" t="s">
        <v>536</v>
      </c>
      <c r="E261" s="1" t="s">
        <v>529</v>
      </c>
      <c r="F261" s="32" t="s">
        <v>1504</v>
      </c>
      <c r="G261" s="1" t="s">
        <v>385</v>
      </c>
      <c r="H261" s="1" t="s">
        <v>415</v>
      </c>
      <c r="I261" s="1" t="s">
        <v>38</v>
      </c>
      <c r="J261" s="9">
        <v>56698</v>
      </c>
      <c r="K261" s="1" t="s">
        <v>42</v>
      </c>
      <c r="L261" s="1" t="s">
        <v>288</v>
      </c>
      <c r="M261" s="1" t="s">
        <v>523</v>
      </c>
      <c r="N261" s="1" t="s">
        <v>164</v>
      </c>
      <c r="O261" s="2">
        <v>44259</v>
      </c>
      <c r="P26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44259</v>
      </c>
      <c r="Q261" s="2">
        <f>IFERROR(IFERROR(IFERROR(VLOOKUP(J261,Obs.Técnicas23[[Número de Série]:[Mês]],5,0),VLOOKUP(J261,Obs.Técnicas22[[Número de Série]:[Mês]],5,0)),(VLOOKUP(J261,Obs.Técnicas21[[Número de Série]:[Mês]],5,0))),P261)</f>
        <v>44999</v>
      </c>
      <c r="R261" s="1" t="str">
        <f t="shared" ca="1" si="9"/>
        <v>Calibrado</v>
      </c>
      <c r="S261" s="1">
        <f>IFERROR(IFERROR(IFERROR(VLOOKUP(J261,Obs.Técnicas23[[Número de Série]:[Mês]],2,0),VLOOKUP(J261,Obs.Técnicas22[[Número de Série]:[Mês]],2,0)),(VLOOKUP(J261,Obs.Técnicas21[[Número de Série]:[Mês]],2,0))),"")</f>
        <v>20846</v>
      </c>
      <c r="T261" s="1" t="str">
        <f>IFERROR(IFERROR(IFERROR(VLOOKUP(J261,Obs.Técnicas23[[Número de Série]:[Mês]],3,0),VLOOKUP(J261,Obs.Técnicas22[[Número de Série]:[Mês]],3,0)),(VLOOKUP(J261,Obs.Técnicas21[[Número de Série]:[Mês]],3,0))),"Hexis")</f>
        <v>ER ANALITICA</v>
      </c>
      <c r="U261" s="1">
        <f>IFERROR(IFERROR(IFERROR(VLOOKUP(J261,Obs.Técnicas23[[Número de Série]:[Mês]],4,0),VLOOKUP(J261,Obs.Técnicas22[[Número de Série]:[Mês]],4,0)),(VLOOKUP(J261,Obs.Técnicas21[[Número de Série]:[Mês]],4,0))),"")</f>
        <v>0</v>
      </c>
      <c r="V261" s="1" t="s">
        <v>1209</v>
      </c>
      <c r="W261" s="1">
        <f t="shared" si="8"/>
        <v>3</v>
      </c>
      <c r="X261" s="1">
        <v>5</v>
      </c>
      <c r="Y261" s="1" t="e">
        <f>VLOOKUP(Controle[[#This Row],[Serial Number]],'Adicionados '!$B:$L,11,FALSE)</f>
        <v>#N/A</v>
      </c>
    </row>
    <row r="262" spans="1:25" hidden="1" x14ac:dyDescent="0.25">
      <c r="A262" s="1" t="s">
        <v>23</v>
      </c>
      <c r="B262" s="1" t="s">
        <v>534</v>
      </c>
      <c r="C262" s="32" t="s">
        <v>1503</v>
      </c>
      <c r="D262" s="1" t="s">
        <v>536</v>
      </c>
      <c r="E262" s="1" t="s">
        <v>529</v>
      </c>
      <c r="F262" s="32" t="s">
        <v>1504</v>
      </c>
      <c r="G262" s="1" t="s">
        <v>385</v>
      </c>
      <c r="H262" s="1" t="s">
        <v>415</v>
      </c>
      <c r="I262" s="1" t="s">
        <v>41</v>
      </c>
      <c r="J262" s="9">
        <v>56618</v>
      </c>
      <c r="K262" s="1" t="s">
        <v>42</v>
      </c>
      <c r="L262" s="1" t="s">
        <v>1506</v>
      </c>
      <c r="M262" s="1" t="s">
        <v>523</v>
      </c>
      <c r="N262" s="1" t="s">
        <v>164</v>
      </c>
      <c r="O262" s="2">
        <v>44259</v>
      </c>
      <c r="P26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44259</v>
      </c>
      <c r="Q262" s="2">
        <f>IFERROR(IFERROR(IFERROR(VLOOKUP(J262,Obs.Técnicas23[[Número de Série]:[Mês]],5,0),VLOOKUP(J262,Obs.Técnicas22[[Número de Série]:[Mês]],5,0)),(VLOOKUP(J262,Obs.Técnicas21[[Número de Série]:[Mês]],5,0))),P262)</f>
        <v>44999</v>
      </c>
      <c r="R262" s="1" t="str">
        <f t="shared" ca="1" si="9"/>
        <v>Calibrado</v>
      </c>
      <c r="S262" s="1">
        <f>IFERROR(IFERROR(IFERROR(VLOOKUP(J262,Obs.Técnicas23[[Número de Série]:[Mês]],2,0),VLOOKUP(J262,Obs.Técnicas22[[Número de Série]:[Mês]],2,0)),(VLOOKUP(J262,Obs.Técnicas21[[Número de Série]:[Mês]],2,0))),"")</f>
        <v>20847</v>
      </c>
      <c r="T262" s="1" t="str">
        <f>IFERROR(IFERROR(IFERROR(VLOOKUP(J262,Obs.Técnicas23[[Número de Série]:[Mês]],3,0),VLOOKUP(J262,Obs.Técnicas22[[Número de Série]:[Mês]],3,0)),(VLOOKUP(J262,Obs.Técnicas21[[Número de Série]:[Mês]],3,0))),"Hexis")</f>
        <v>ER ANALITICA</v>
      </c>
      <c r="U262" s="1">
        <f>IFERROR(IFERROR(IFERROR(VLOOKUP(J262,Obs.Técnicas23[[Número de Série]:[Mês]],4,0),VLOOKUP(J262,Obs.Técnicas22[[Número de Série]:[Mês]],4,0)),(VLOOKUP(J262,Obs.Técnicas21[[Número de Série]:[Mês]],4,0))),"")</f>
        <v>0</v>
      </c>
      <c r="V262" s="1" t="s">
        <v>1209</v>
      </c>
      <c r="W262" s="1">
        <f t="shared" si="8"/>
        <v>3</v>
      </c>
      <c r="X262" s="1">
        <v>6</v>
      </c>
      <c r="Y262" s="1" t="e">
        <f>VLOOKUP(Controle[[#This Row],[Serial Number]],'Adicionados '!$B:$L,11,FALSE)</f>
        <v>#N/A</v>
      </c>
    </row>
    <row r="263" spans="1:25" s="4" customFormat="1" hidden="1" x14ac:dyDescent="0.25">
      <c r="A263" s="1" t="s">
        <v>23</v>
      </c>
      <c r="B263" s="1" t="s">
        <v>534</v>
      </c>
      <c r="C263" s="32" t="s">
        <v>1503</v>
      </c>
      <c r="D263" s="1" t="s">
        <v>536</v>
      </c>
      <c r="E263" s="1" t="s">
        <v>529</v>
      </c>
      <c r="F263" s="32" t="s">
        <v>1504</v>
      </c>
      <c r="G263" s="1" t="s">
        <v>385</v>
      </c>
      <c r="H263" s="1" t="s">
        <v>415</v>
      </c>
      <c r="I263" s="1" t="s">
        <v>250</v>
      </c>
      <c r="J263" s="9" t="s">
        <v>538</v>
      </c>
      <c r="K263" s="1" t="s">
        <v>36</v>
      </c>
      <c r="L263" s="1" t="s">
        <v>37</v>
      </c>
      <c r="M263" s="1" t="s">
        <v>523</v>
      </c>
      <c r="N263" s="1" t="s">
        <v>164</v>
      </c>
      <c r="O263" s="2">
        <v>44285</v>
      </c>
      <c r="P26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44285</v>
      </c>
      <c r="Q263" s="2">
        <f>IFERROR(IFERROR(IFERROR(VLOOKUP(J263,Obs.Técnicas23[[Número de Série]:[Mês]],5,0),VLOOKUP(J263,Obs.Técnicas22[[Número de Série]:[Mês]],5,0)),(VLOOKUP(J263,Obs.Técnicas21[[Número de Série]:[Mês]],5,0))),P263)</f>
        <v>44999</v>
      </c>
      <c r="R263" s="1" t="str">
        <f t="shared" ca="1" si="9"/>
        <v>Calibrado</v>
      </c>
      <c r="S263" s="1">
        <f>IFERROR(IFERROR(IFERROR(VLOOKUP(J263,Obs.Técnicas23[[Número de Série]:[Mês]],2,0),VLOOKUP(J263,Obs.Técnicas22[[Número de Série]:[Mês]],2,0)),(VLOOKUP(J263,Obs.Técnicas21[[Número de Série]:[Mês]],2,0))),"")</f>
        <v>20848</v>
      </c>
      <c r="T263" s="1" t="str">
        <f>IFERROR(IFERROR(IFERROR(VLOOKUP(J263,Obs.Técnicas23[[Número de Série]:[Mês]],3,0),VLOOKUP(J263,Obs.Técnicas22[[Número de Série]:[Mês]],3,0)),(VLOOKUP(J263,Obs.Técnicas21[[Número de Série]:[Mês]],3,0))),"Hexis")</f>
        <v>ER ANALITICA</v>
      </c>
      <c r="U263" s="1">
        <f>IFERROR(IFERROR(IFERROR(VLOOKUP(J263,Obs.Técnicas23[[Número de Série]:[Mês]],4,0),VLOOKUP(J263,Obs.Técnicas22[[Número de Série]:[Mês]],4,0)),(VLOOKUP(J263,Obs.Técnicas21[[Número de Série]:[Mês]],4,0))),"")</f>
        <v>0</v>
      </c>
      <c r="V263" s="1" t="s">
        <v>1209</v>
      </c>
      <c r="W263" s="1">
        <f t="shared" si="8"/>
        <v>3</v>
      </c>
      <c r="X263" s="1">
        <v>6</v>
      </c>
      <c r="Y263" s="1" t="e">
        <f>VLOOKUP(Controle[[#This Row],[Serial Number]],'Adicionados '!$B:$L,11,FALSE)</f>
        <v>#N/A</v>
      </c>
    </row>
    <row r="264" spans="1:25" hidden="1" x14ac:dyDescent="0.25">
      <c r="A264" s="1" t="s">
        <v>23</v>
      </c>
      <c r="B264" s="1" t="s">
        <v>534</v>
      </c>
      <c r="C264" s="32" t="s">
        <v>1503</v>
      </c>
      <c r="D264" s="1" t="s">
        <v>536</v>
      </c>
      <c r="E264" s="1" t="s">
        <v>529</v>
      </c>
      <c r="F264" s="32" t="s">
        <v>1504</v>
      </c>
      <c r="G264" s="1" t="s">
        <v>385</v>
      </c>
      <c r="H264" s="1" t="s">
        <v>415</v>
      </c>
      <c r="I264" s="1" t="s">
        <v>55</v>
      </c>
      <c r="J264" s="9">
        <v>1394478</v>
      </c>
      <c r="K264" s="1" t="s">
        <v>36</v>
      </c>
      <c r="L264" s="1" t="s">
        <v>56</v>
      </c>
      <c r="M264" s="1" t="s">
        <v>523</v>
      </c>
      <c r="N264" s="1" t="s">
        <v>164</v>
      </c>
      <c r="O264" s="2">
        <v>44285</v>
      </c>
      <c r="P26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44285</v>
      </c>
      <c r="Q264" s="2">
        <f>IFERROR(IFERROR(IFERROR(VLOOKUP(J264,Obs.Técnicas23[[Número de Série]:[Mês]],5,0),VLOOKUP(J264,Obs.Técnicas22[[Número de Série]:[Mês]],5,0)),(VLOOKUP(J264,Obs.Técnicas21[[Número de Série]:[Mês]],5,0))),P264)</f>
        <v>44999</v>
      </c>
      <c r="R264" s="1" t="str">
        <f t="shared" ca="1" si="9"/>
        <v>Calibrado</v>
      </c>
      <c r="S264" s="1">
        <f>IFERROR(IFERROR(IFERROR(VLOOKUP(J264,Obs.Técnicas23[[Número de Série]:[Mês]],2,0),VLOOKUP(J264,Obs.Técnicas22[[Número de Série]:[Mês]],2,0)),(VLOOKUP(J264,Obs.Técnicas21[[Número de Série]:[Mês]],2,0))),"")</f>
        <v>20849</v>
      </c>
      <c r="T264" s="1" t="str">
        <f>IFERROR(IFERROR(IFERROR(VLOOKUP(J264,Obs.Técnicas23[[Número de Série]:[Mês]],3,0),VLOOKUP(J264,Obs.Técnicas22[[Número de Série]:[Mês]],3,0)),(VLOOKUP(J264,Obs.Técnicas21[[Número de Série]:[Mês]],3,0))),"Hexis")</f>
        <v>ER ANALITICA</v>
      </c>
      <c r="U264" s="1" t="str">
        <f>IFERROR(IFERROR(IFERROR(VLOOKUP(J264,Obs.Técnicas23[[Número de Série]:[Mês]],4,0),VLOOKUP(J264,Obs.Técnicas22[[Número de Série]:[Mês]],4,0)),(VLOOKUP(J264,Obs.Técnicas21[[Número de Série]:[Mês]],4,0))),"")</f>
        <v>Filtro óptico azul manchado e bateria de lítio com baixa carga.</v>
      </c>
      <c r="V264" s="1" t="s">
        <v>1209</v>
      </c>
      <c r="W264" s="1">
        <f t="shared" si="8"/>
        <v>3</v>
      </c>
      <c r="X264" s="1">
        <v>6</v>
      </c>
      <c r="Y264" s="1" t="e">
        <f>VLOOKUP(Controle[[#This Row],[Serial Number]],'Adicionados '!$B:$L,11,FALSE)</f>
        <v>#N/A</v>
      </c>
    </row>
    <row r="265" spans="1:25" hidden="1" x14ac:dyDescent="0.25">
      <c r="A265" s="1" t="s">
        <v>23</v>
      </c>
      <c r="B265" s="1" t="s">
        <v>534</v>
      </c>
      <c r="C265" s="32" t="s">
        <v>1503</v>
      </c>
      <c r="D265" s="1" t="s">
        <v>536</v>
      </c>
      <c r="E265" s="1" t="s">
        <v>529</v>
      </c>
      <c r="F265" s="32" t="s">
        <v>1504</v>
      </c>
      <c r="G265" s="1" t="s">
        <v>385</v>
      </c>
      <c r="H265" s="1" t="s">
        <v>415</v>
      </c>
      <c r="I265" s="1" t="s">
        <v>43</v>
      </c>
      <c r="J265" s="9">
        <v>4396</v>
      </c>
      <c r="K265" s="1" t="s">
        <v>539</v>
      </c>
      <c r="L265" s="1" t="s">
        <v>540</v>
      </c>
      <c r="M265" s="1" t="s">
        <v>523</v>
      </c>
      <c r="N265" s="1" t="s">
        <v>164</v>
      </c>
      <c r="O265" s="2">
        <v>44285</v>
      </c>
      <c r="P26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44285</v>
      </c>
      <c r="Q265" s="2">
        <f>IFERROR(IFERROR(IFERROR(VLOOKUP(J265,Obs.Técnicas23[[Número de Série]:[Mês]],5,0),VLOOKUP(J265,Obs.Técnicas22[[Número de Série]:[Mês]],5,0)),(VLOOKUP(J265,Obs.Técnicas21[[Número de Série]:[Mês]],5,0))),P265)</f>
        <v>44999</v>
      </c>
      <c r="R265" s="1" t="str">
        <f t="shared" ca="1" si="9"/>
        <v>Calibrado</v>
      </c>
      <c r="S265" s="1">
        <f>IFERROR(IFERROR(IFERROR(VLOOKUP(J265,Obs.Técnicas23[[Número de Série]:[Mês]],2,0),VLOOKUP(J265,Obs.Técnicas22[[Número de Série]:[Mês]],2,0)),(VLOOKUP(J265,Obs.Técnicas21[[Número de Série]:[Mês]],2,0))),"")</f>
        <v>20850</v>
      </c>
      <c r="T265" s="1" t="str">
        <f>IFERROR(IFERROR(IFERROR(VLOOKUP(J265,Obs.Técnicas23[[Número de Série]:[Mês]],3,0),VLOOKUP(J265,Obs.Técnicas22[[Número de Série]:[Mês]],3,0)),(VLOOKUP(J265,Obs.Técnicas21[[Número de Série]:[Mês]],3,0))),"Hexis")</f>
        <v>ER ANALITICA</v>
      </c>
      <c r="U265" s="1">
        <f>IFERROR(IFERROR(IFERROR(VLOOKUP(J265,Obs.Técnicas23[[Número de Série]:[Mês]],4,0),VLOOKUP(J265,Obs.Técnicas22[[Número de Série]:[Mês]],4,0)),(VLOOKUP(J265,Obs.Técnicas21[[Número de Série]:[Mês]],4,0))),"")</f>
        <v>0</v>
      </c>
      <c r="V265" s="1" t="s">
        <v>1209</v>
      </c>
      <c r="W265" s="1">
        <f t="shared" si="8"/>
        <v>3</v>
      </c>
      <c r="X265" s="1">
        <v>9</v>
      </c>
      <c r="Y265" s="1" t="e">
        <f>VLOOKUP(Controle[[#This Row],[Serial Number]],'Adicionados '!$B:$L,11,FALSE)</f>
        <v>#N/A</v>
      </c>
    </row>
    <row r="266" spans="1:25" hidden="1" x14ac:dyDescent="0.25">
      <c r="A266" s="1" t="s">
        <v>23</v>
      </c>
      <c r="B266" s="1" t="s">
        <v>529</v>
      </c>
      <c r="C266" s="32" t="s">
        <v>1504</v>
      </c>
      <c r="D266" s="1" t="s">
        <v>531</v>
      </c>
      <c r="E266" s="1" t="s">
        <v>529</v>
      </c>
      <c r="F266" s="1" t="s">
        <v>532</v>
      </c>
      <c r="G266" s="1" t="s">
        <v>385</v>
      </c>
      <c r="H266" s="1" t="s">
        <v>415</v>
      </c>
      <c r="I266" s="1" t="s">
        <v>250</v>
      </c>
      <c r="J266" s="9" t="s">
        <v>1455</v>
      </c>
      <c r="K266" s="1" t="s">
        <v>36</v>
      </c>
      <c r="L266" s="1" t="s">
        <v>37</v>
      </c>
      <c r="M266" s="1" t="s">
        <v>523</v>
      </c>
      <c r="N266" s="1" t="s">
        <v>164</v>
      </c>
      <c r="O266" s="2">
        <v>44147</v>
      </c>
      <c r="P26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44531</v>
      </c>
      <c r="Q266" s="2">
        <f>IFERROR(IFERROR(IFERROR(VLOOKUP(J266,Obs.Técnicas23[[Número de Série]:[Mês]],5,0),VLOOKUP(J266,Obs.Técnicas22[[Número de Série]:[Mês]],5,0)),(VLOOKUP(J266,Obs.Técnicas21[[Número de Série]:[Mês]],5,0))),P266)</f>
        <v>44902</v>
      </c>
      <c r="R266" s="1" t="str">
        <f t="shared" ca="1" si="9"/>
        <v>Calibrado</v>
      </c>
      <c r="S266" s="1">
        <f>IFERROR(IFERROR(IFERROR(VLOOKUP(J266,Obs.Técnicas23[[Número de Série]:[Mês]],2,0),VLOOKUP(J266,Obs.Técnicas22[[Número de Série]:[Mês]],2,0)),(VLOOKUP(J266,Obs.Técnicas21[[Número de Série]:[Mês]],2,0))),"")</f>
        <v>19130</v>
      </c>
      <c r="T266" s="1" t="str">
        <f>IFERROR(IFERROR(IFERROR(VLOOKUP(J266,Obs.Técnicas23[[Número de Série]:[Mês]],3,0),VLOOKUP(J266,Obs.Técnicas22[[Número de Série]:[Mês]],3,0)),(VLOOKUP(J266,Obs.Técnicas21[[Número de Série]:[Mês]],3,0))),"Hexis")</f>
        <v>ER ANALITICA</v>
      </c>
      <c r="U266" s="1">
        <f>IFERROR(IFERROR(IFERROR(VLOOKUP(J266,Obs.Técnicas23[[Número de Série]:[Mês]],4,0),VLOOKUP(J266,Obs.Técnicas22[[Número de Série]:[Mês]],4,0)),(VLOOKUP(J266,Obs.Técnicas21[[Número de Série]:[Mês]],4,0))),"")</f>
        <v>0</v>
      </c>
      <c r="V266" s="1" t="s">
        <v>1209</v>
      </c>
      <c r="W266" s="1">
        <f t="shared" si="8"/>
        <v>12</v>
      </c>
      <c r="X266" s="1">
        <v>9</v>
      </c>
      <c r="Y266" s="1" t="e">
        <f>VLOOKUP(Controle[[#This Row],[Serial Number]],'Adicionados '!$B:$L,11,FALSE)</f>
        <v>#N/A</v>
      </c>
    </row>
    <row r="267" spans="1:25" hidden="1" x14ac:dyDescent="0.25">
      <c r="A267" s="4" t="s">
        <v>23</v>
      </c>
      <c r="B267" s="1" t="s">
        <v>529</v>
      </c>
      <c r="C267" s="32" t="s">
        <v>1504</v>
      </c>
      <c r="D267" s="1" t="s">
        <v>531</v>
      </c>
      <c r="E267" s="1" t="s">
        <v>529</v>
      </c>
      <c r="F267" s="32" t="s">
        <v>1504</v>
      </c>
      <c r="G267" s="4" t="s">
        <v>385</v>
      </c>
      <c r="H267" s="4" t="s">
        <v>366</v>
      </c>
      <c r="I267" s="4" t="s">
        <v>41</v>
      </c>
      <c r="J267" s="9">
        <v>604097</v>
      </c>
      <c r="K267" s="4" t="s">
        <v>696</v>
      </c>
      <c r="L267" s="4" t="s">
        <v>1077</v>
      </c>
      <c r="M267" s="4" t="s">
        <v>386</v>
      </c>
      <c r="N267" s="4" t="s">
        <v>164</v>
      </c>
      <c r="O267" s="5">
        <v>44056</v>
      </c>
      <c r="P26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44056</v>
      </c>
      <c r="Q267" s="2">
        <f>IFERROR(IFERROR(IFERROR(VLOOKUP(J267,Obs.Técnicas23[[Número de Série]:[Mês]],5,0),VLOOKUP(J267,Obs.Técnicas22[[Número de Série]:[Mês]],5,0)),(VLOOKUP(J267,Obs.Técnicas21[[Número de Série]:[Mês]],5,0))),P267)</f>
        <v>44056</v>
      </c>
      <c r="R267" s="1" t="str">
        <f t="shared" ca="1" si="9"/>
        <v>Vencido</v>
      </c>
      <c r="S267" s="1" t="str">
        <f>IFERROR(IFERROR(IFERROR(VLOOKUP(J267,Obs.Técnicas23[[Número de Série]:[Mês]],2,0),VLOOKUP(J267,Obs.Técnicas22[[Número de Série]:[Mês]],2,0)),(VLOOKUP(J267,Obs.Técnicas21[[Número de Série]:[Mês]],2,0))),"")</f>
        <v/>
      </c>
      <c r="T267" s="1" t="str">
        <f>IFERROR(IFERROR(IFERROR(VLOOKUP(J267,Obs.Técnicas23[[Número de Série]:[Mês]],3,0),VLOOKUP(J267,Obs.Técnicas22[[Número de Série]:[Mês]],3,0)),(VLOOKUP(J267,Obs.Técnicas21[[Número de Série]:[Mês]],3,0))),"Hexis")</f>
        <v>Hexis</v>
      </c>
      <c r="U267" s="1" t="str">
        <f>IFERROR(IFERROR(IFERROR(VLOOKUP(J267,Obs.Técnicas23[[Número de Série]:[Mês]],4,0),VLOOKUP(J267,Obs.Técnicas22[[Número de Série]:[Mês]],4,0)),(VLOOKUP(J267,Obs.Técnicas21[[Número de Série]:[Mês]],4,0))),"")</f>
        <v/>
      </c>
      <c r="V267" s="4" t="s">
        <v>1225</v>
      </c>
      <c r="W267" s="4"/>
      <c r="X267" s="4"/>
      <c r="Y267" s="4"/>
    </row>
    <row r="268" spans="1:25" hidden="1" x14ac:dyDescent="0.25">
      <c r="A268" s="1" t="s">
        <v>23</v>
      </c>
      <c r="B268" s="1" t="s">
        <v>534</v>
      </c>
      <c r="C268" s="32" t="s">
        <v>1503</v>
      </c>
      <c r="D268" s="1" t="s">
        <v>536</v>
      </c>
      <c r="E268" s="1" t="s">
        <v>529</v>
      </c>
      <c r="F268" s="32" t="s">
        <v>1504</v>
      </c>
      <c r="G268" s="1" t="s">
        <v>385</v>
      </c>
      <c r="H268" s="1" t="s">
        <v>415</v>
      </c>
      <c r="I268" s="1" t="s">
        <v>1502</v>
      </c>
      <c r="J268" s="9">
        <v>231103</v>
      </c>
      <c r="K268" s="1" t="s">
        <v>36</v>
      </c>
      <c r="L268" s="1" t="s">
        <v>93</v>
      </c>
      <c r="M268" s="1" t="s">
        <v>523</v>
      </c>
      <c r="N268" s="1" t="s">
        <v>164</v>
      </c>
      <c r="P26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68" s="2">
        <f>IFERROR(IFERROR(IFERROR(VLOOKUP(J268,Obs.Técnicas23[[Número de Série]:[Mês]],5,0),VLOOKUP(J268,Obs.Técnicas22[[Número de Série]:[Mês]],5,0)),(VLOOKUP(J268,Obs.Técnicas21[[Número de Série]:[Mês]],5,0))),P268)</f>
        <v>44999</v>
      </c>
      <c r="R268" s="1" t="str">
        <f t="shared" ca="1" si="9"/>
        <v>Calibrado</v>
      </c>
      <c r="S268" s="1">
        <f>IFERROR(IFERROR(IFERROR(VLOOKUP(J268,Obs.Técnicas23[[Número de Série]:[Mês]],2,0),VLOOKUP(J268,Obs.Técnicas22[[Número de Série]:[Mês]],2,0)),(VLOOKUP(J268,Obs.Técnicas21[[Número de Série]:[Mês]],2,0))),"")</f>
        <v>20853</v>
      </c>
      <c r="T268" s="1" t="str">
        <f>IFERROR(IFERROR(IFERROR(VLOOKUP(J268,Obs.Técnicas23[[Número de Série]:[Mês]],3,0),VLOOKUP(J268,Obs.Técnicas22[[Número de Série]:[Mês]],3,0)),(VLOOKUP(J268,Obs.Técnicas21[[Número de Série]:[Mês]],3,0))),"Hexis")</f>
        <v>ER ANALITICA</v>
      </c>
      <c r="U268" s="1">
        <f>IFERROR(IFERROR(IFERROR(VLOOKUP(J268,Obs.Técnicas23[[Número de Série]:[Mês]],4,0),VLOOKUP(J268,Obs.Técnicas22[[Número de Série]:[Mês]],4,0)),(VLOOKUP(J268,Obs.Técnicas21[[Número de Série]:[Mês]],4,0))),"")</f>
        <v>0</v>
      </c>
      <c r="V268" s="1" t="s">
        <v>1209</v>
      </c>
      <c r="W268" s="1">
        <f>IF(Q268&lt;&gt;"",MONTH(Q268),"")</f>
        <v>3</v>
      </c>
      <c r="Y268" s="1" t="e">
        <f>VLOOKUP(Controle[[#This Row],[Serial Number]],'Adicionados '!$B:$L,11,FALSE)</f>
        <v>#N/A</v>
      </c>
    </row>
    <row r="269" spans="1:25" hidden="1" x14ac:dyDescent="0.25">
      <c r="A269" s="1" t="s">
        <v>23</v>
      </c>
      <c r="B269" s="1" t="s">
        <v>518</v>
      </c>
      <c r="C269" s="1" t="s">
        <v>519</v>
      </c>
      <c r="D269" s="1" t="s">
        <v>520</v>
      </c>
      <c r="E269" s="1" t="s">
        <v>521</v>
      </c>
      <c r="F269" s="1" t="s">
        <v>522</v>
      </c>
      <c r="G269" s="1" t="s">
        <v>430</v>
      </c>
      <c r="H269" s="1" t="s">
        <v>415</v>
      </c>
      <c r="I269" s="1" t="s">
        <v>38</v>
      </c>
      <c r="J269" s="9">
        <v>49334</v>
      </c>
      <c r="K269" s="1" t="s">
        <v>42</v>
      </c>
      <c r="L269" s="1" t="s">
        <v>1506</v>
      </c>
      <c r="M269" s="1" t="s">
        <v>523</v>
      </c>
      <c r="N269" s="1" t="s">
        <v>524</v>
      </c>
      <c r="O269" s="2">
        <v>44068</v>
      </c>
      <c r="P26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69" s="2">
        <f>IFERROR(IFERROR(IFERROR(VLOOKUP(J269,Obs.Técnicas23[[Número de Série]:[Mês]],5,0),VLOOKUP(J269,Obs.Técnicas22[[Número de Série]:[Mês]],5,0)),(VLOOKUP(J269,Obs.Técnicas21[[Número de Série]:[Mês]],5,0))),P269)</f>
        <v>44727</v>
      </c>
      <c r="R269" s="1" t="str">
        <f t="shared" ca="1" si="9"/>
        <v>Calibrado</v>
      </c>
      <c r="S269" s="1">
        <f>IFERROR(IFERROR(IFERROR(VLOOKUP(J269,Obs.Técnicas23[[Número de Série]:[Mês]],2,0),VLOOKUP(J269,Obs.Técnicas22[[Número de Série]:[Mês]],2,0)),(VLOOKUP(J269,Obs.Técnicas21[[Número de Série]:[Mês]],2,0))),"")</f>
        <v>16830</v>
      </c>
      <c r="T269" s="1" t="str">
        <f>IFERROR(IFERROR(IFERROR(VLOOKUP(J269,Obs.Técnicas23[[Número de Série]:[Mês]],3,0),VLOOKUP(J269,Obs.Técnicas22[[Número de Série]:[Mês]],3,0)),(VLOOKUP(J269,Obs.Técnicas21[[Número de Série]:[Mês]],3,0))),"Hexis")</f>
        <v>ER ANALITICA</v>
      </c>
      <c r="U269" s="1">
        <f>IFERROR(IFERROR(IFERROR(VLOOKUP(J269,Obs.Técnicas23[[Número de Série]:[Mês]],4,0),VLOOKUP(J269,Obs.Técnicas22[[Número de Série]:[Mês]],4,0)),(VLOOKUP(J269,Obs.Técnicas21[[Número de Série]:[Mês]],4,0))),"")</f>
        <v>0</v>
      </c>
      <c r="V269" s="1" t="s">
        <v>1209</v>
      </c>
      <c r="W269" s="1">
        <f t="shared" si="8"/>
        <v>6</v>
      </c>
      <c r="X269" s="1">
        <v>9</v>
      </c>
      <c r="Y269" s="1" t="e">
        <f>VLOOKUP(Controle[[#This Row],[Serial Number]],'Adicionados '!$B:$L,11,FALSE)</f>
        <v>#N/A</v>
      </c>
    </row>
    <row r="270" spans="1:25" hidden="1" x14ac:dyDescent="0.25">
      <c r="A270" s="1" t="s">
        <v>23</v>
      </c>
      <c r="B270" s="1" t="s">
        <v>518</v>
      </c>
      <c r="C270" s="1" t="s">
        <v>519</v>
      </c>
      <c r="D270" s="1" t="s">
        <v>520</v>
      </c>
      <c r="E270" s="1" t="s">
        <v>521</v>
      </c>
      <c r="F270" s="1" t="s">
        <v>522</v>
      </c>
      <c r="G270" s="1" t="s">
        <v>430</v>
      </c>
      <c r="H270" s="1" t="s">
        <v>415</v>
      </c>
      <c r="I270" s="1" t="s">
        <v>38</v>
      </c>
      <c r="J270" s="9">
        <v>31520</v>
      </c>
      <c r="K270" s="1" t="s">
        <v>42</v>
      </c>
      <c r="L270" s="1" t="s">
        <v>525</v>
      </c>
      <c r="M270" s="1" t="s">
        <v>523</v>
      </c>
      <c r="N270" s="1" t="s">
        <v>524</v>
      </c>
      <c r="O270" s="2">
        <v>44068</v>
      </c>
      <c r="P27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70" s="2">
        <f>IFERROR(IFERROR(IFERROR(VLOOKUP(J270,Obs.Técnicas23[[Número de Série]:[Mês]],5,0),VLOOKUP(J270,Obs.Técnicas22[[Número de Série]:[Mês]],5,0)),(VLOOKUP(J270,Obs.Técnicas21[[Número de Série]:[Mês]],5,0))),P270)</f>
        <v>44727</v>
      </c>
      <c r="R270" s="1" t="str">
        <f t="shared" ca="1" si="9"/>
        <v>Calibrado</v>
      </c>
      <c r="S270" s="1">
        <f>IFERROR(IFERROR(IFERROR(VLOOKUP(J270,Obs.Técnicas23[[Número de Série]:[Mês]],2,0),VLOOKUP(J270,Obs.Técnicas22[[Número de Série]:[Mês]],2,0)),(VLOOKUP(J270,Obs.Técnicas21[[Número de Série]:[Mês]],2,0))),"")</f>
        <v>16831</v>
      </c>
      <c r="T270" s="1" t="str">
        <f>IFERROR(IFERROR(IFERROR(VLOOKUP(J270,Obs.Técnicas23[[Número de Série]:[Mês]],3,0),VLOOKUP(J270,Obs.Técnicas22[[Número de Série]:[Mês]],3,0)),(VLOOKUP(J270,Obs.Técnicas21[[Número de Série]:[Mês]],3,0))),"Hexis")</f>
        <v>ER ANALITICA</v>
      </c>
      <c r="U270" s="1">
        <f>IFERROR(IFERROR(IFERROR(VLOOKUP(J270,Obs.Técnicas23[[Número de Série]:[Mês]],4,0),VLOOKUP(J270,Obs.Técnicas22[[Número de Série]:[Mês]],4,0)),(VLOOKUP(J270,Obs.Técnicas21[[Número de Série]:[Mês]],4,0))),"")</f>
        <v>0</v>
      </c>
      <c r="V270" s="1" t="s">
        <v>1209</v>
      </c>
      <c r="W270" s="1">
        <f t="shared" si="8"/>
        <v>6</v>
      </c>
      <c r="X270" s="1">
        <v>3</v>
      </c>
      <c r="Y270" s="1" t="e">
        <f>VLOOKUP(Controle[[#This Row],[Serial Number]],'Adicionados '!$B:$L,11,FALSE)</f>
        <v>#N/A</v>
      </c>
    </row>
    <row r="271" spans="1:25" hidden="1" x14ac:dyDescent="0.25">
      <c r="A271" s="1" t="s">
        <v>23</v>
      </c>
      <c r="B271" s="1" t="s">
        <v>518</v>
      </c>
      <c r="C271" s="1" t="s">
        <v>519</v>
      </c>
      <c r="D271" s="1" t="s">
        <v>520</v>
      </c>
      <c r="E271" s="1" t="s">
        <v>521</v>
      </c>
      <c r="F271" s="1" t="s">
        <v>522</v>
      </c>
      <c r="G271" s="1" t="s">
        <v>430</v>
      </c>
      <c r="H271" s="1" t="s">
        <v>415</v>
      </c>
      <c r="I271" s="1" t="s">
        <v>55</v>
      </c>
      <c r="J271" s="9">
        <v>141490001004</v>
      </c>
      <c r="K271" s="1" t="s">
        <v>36</v>
      </c>
      <c r="L271" s="1" t="s">
        <v>142</v>
      </c>
      <c r="M271" s="1" t="s">
        <v>523</v>
      </c>
      <c r="N271" s="1" t="s">
        <v>524</v>
      </c>
      <c r="O271" s="2">
        <v>44068</v>
      </c>
      <c r="P27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71" s="2">
        <f>IFERROR(IFERROR(IFERROR(VLOOKUP(J271,Obs.Técnicas23[[Número de Série]:[Mês]],5,0),VLOOKUP(J271,Obs.Técnicas22[[Número de Série]:[Mês]],5,0)),(VLOOKUP(J271,Obs.Técnicas21[[Número de Série]:[Mês]],5,0))),P271)</f>
        <v>44727</v>
      </c>
      <c r="R271" s="1" t="str">
        <f t="shared" ca="1" si="9"/>
        <v>Calibrado</v>
      </c>
      <c r="S271" s="1">
        <f>IFERROR(IFERROR(IFERROR(VLOOKUP(J271,Obs.Técnicas23[[Número de Série]:[Mês]],2,0),VLOOKUP(J271,Obs.Técnicas22[[Número de Série]:[Mês]],2,0)),(VLOOKUP(J271,Obs.Técnicas21[[Número de Série]:[Mês]],2,0))),"")</f>
        <v>16832</v>
      </c>
      <c r="T271" s="1" t="str">
        <f>IFERROR(IFERROR(IFERROR(VLOOKUP(J271,Obs.Técnicas23[[Número de Série]:[Mês]],3,0),VLOOKUP(J271,Obs.Técnicas22[[Número de Série]:[Mês]],3,0)),(VLOOKUP(J271,Obs.Técnicas21[[Número de Série]:[Mês]],3,0))),"Hexis")</f>
        <v>ER ANALITICA</v>
      </c>
      <c r="U271" s="1">
        <f>IFERROR(IFERROR(IFERROR(VLOOKUP(J271,Obs.Técnicas23[[Número de Série]:[Mês]],4,0),VLOOKUP(J271,Obs.Técnicas22[[Número de Série]:[Mês]],4,0)),(VLOOKUP(J271,Obs.Técnicas21[[Número de Série]:[Mês]],4,0))),"")</f>
        <v>0</v>
      </c>
      <c r="V271" s="1" t="s">
        <v>1209</v>
      </c>
      <c r="W271" s="1">
        <f t="shared" si="8"/>
        <v>6</v>
      </c>
      <c r="X271" s="1">
        <v>5</v>
      </c>
      <c r="Y271" s="1" t="e">
        <f>VLOOKUP(Controle[[#This Row],[Serial Number]],'Adicionados '!$B:$L,11,FALSE)</f>
        <v>#N/A</v>
      </c>
    </row>
    <row r="272" spans="1:25" hidden="1" x14ac:dyDescent="0.25">
      <c r="A272" s="1" t="s">
        <v>23</v>
      </c>
      <c r="B272" s="1" t="s">
        <v>1461</v>
      </c>
      <c r="C272" s="32" t="s">
        <v>1465</v>
      </c>
      <c r="D272" s="1" t="s">
        <v>1466</v>
      </c>
      <c r="H272" s="1" t="s">
        <v>415</v>
      </c>
      <c r="I272" s="1" t="s">
        <v>38</v>
      </c>
      <c r="J272" s="9">
        <v>75029</v>
      </c>
      <c r="K272" s="1" t="s">
        <v>42</v>
      </c>
      <c r="L272" s="1" t="s">
        <v>288</v>
      </c>
      <c r="M272" s="1" t="s">
        <v>523</v>
      </c>
      <c r="N272" s="1" t="s">
        <v>1463</v>
      </c>
      <c r="P27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2" s="2">
        <f>IFERROR(IFERROR(IFERROR(VLOOKUP(J272,Obs.Técnicas23[[Número de Série]:[Mês]],5,0),VLOOKUP(J272,Obs.Técnicas22[[Número de Série]:[Mês]],5,0)),(VLOOKUP(J272,Obs.Técnicas21[[Número de Série]:[Mês]],5,0))),P272)</f>
        <v>44902</v>
      </c>
      <c r="R272" s="1" t="str">
        <f t="shared" ca="1" si="9"/>
        <v>Calibrado</v>
      </c>
      <c r="S272" s="1">
        <f>IFERROR(IFERROR(IFERROR(VLOOKUP(J272,Obs.Técnicas23[[Número de Série]:[Mês]],2,0),VLOOKUP(J272,Obs.Técnicas22[[Número de Série]:[Mês]],2,0)),(VLOOKUP(J272,Obs.Técnicas21[[Número de Série]:[Mês]],2,0))),"")</f>
        <v>19127</v>
      </c>
      <c r="T272" s="1" t="str">
        <f>IFERROR(IFERROR(IFERROR(VLOOKUP(J272,Obs.Técnicas23[[Número de Série]:[Mês]],3,0),VLOOKUP(J272,Obs.Técnicas22[[Número de Série]:[Mês]],3,0)),(VLOOKUP(J272,Obs.Técnicas21[[Número de Série]:[Mês]],3,0))),"Hexis")</f>
        <v>ER ANALITICA</v>
      </c>
      <c r="U272" s="1">
        <f>IFERROR(IFERROR(IFERROR(VLOOKUP(J272,Obs.Técnicas23[[Número de Série]:[Mês]],4,0),VLOOKUP(J272,Obs.Técnicas22[[Número de Série]:[Mês]],4,0)),(VLOOKUP(J272,Obs.Técnicas21[[Número de Série]:[Mês]],4,0))),"")</f>
        <v>0</v>
      </c>
      <c r="V272" s="1" t="s">
        <v>1209</v>
      </c>
      <c r="W272" s="1">
        <f t="shared" si="8"/>
        <v>12</v>
      </c>
      <c r="Y272" s="1" t="e">
        <f>VLOOKUP(Controle[[#This Row],[Serial Number]],'Adicionados '!$B:$L,11,FALSE)</f>
        <v>#N/A</v>
      </c>
    </row>
    <row r="273" spans="1:25" hidden="1" x14ac:dyDescent="0.25">
      <c r="A273" s="1" t="s">
        <v>23</v>
      </c>
      <c r="B273" s="1" t="s">
        <v>534</v>
      </c>
      <c r="C273" s="32" t="s">
        <v>1503</v>
      </c>
      <c r="D273" s="1" t="s">
        <v>536</v>
      </c>
      <c r="E273" s="1" t="s">
        <v>529</v>
      </c>
      <c r="F273" s="32" t="s">
        <v>1504</v>
      </c>
      <c r="G273" s="1" t="s">
        <v>385</v>
      </c>
      <c r="H273" s="1" t="s">
        <v>415</v>
      </c>
      <c r="I273" s="1" t="s">
        <v>43</v>
      </c>
      <c r="J273" s="9" t="s">
        <v>1500</v>
      </c>
      <c r="K273" s="1" t="s">
        <v>36</v>
      </c>
      <c r="L273" s="1" t="s">
        <v>45</v>
      </c>
      <c r="M273" s="1" t="s">
        <v>523</v>
      </c>
      <c r="N273" s="1" t="s">
        <v>164</v>
      </c>
      <c r="P27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3" s="2">
        <f>IFERROR(IFERROR(IFERROR(VLOOKUP(J273,Obs.Técnicas23[[Número de Série]:[Mês]],5,0),VLOOKUP(J273,Obs.Técnicas22[[Número de Série]:[Mês]],5,0)),(VLOOKUP(J273,Obs.Técnicas21[[Número de Série]:[Mês]],5,0))),P273)</f>
        <v>44999</v>
      </c>
      <c r="R273" s="1" t="str">
        <f t="shared" ca="1" si="9"/>
        <v>Calibrado</v>
      </c>
      <c r="S273" s="1">
        <f>IFERROR(IFERROR(IFERROR(VLOOKUP(J273,Obs.Técnicas23[[Número de Série]:[Mês]],2,0),VLOOKUP(J273,Obs.Técnicas22[[Número de Série]:[Mês]],2,0)),(VLOOKUP(J273,Obs.Técnicas21[[Número de Série]:[Mês]],2,0))),"")</f>
        <v>20852</v>
      </c>
      <c r="T273" s="1" t="str">
        <f>IFERROR(IFERROR(IFERROR(VLOOKUP(J273,Obs.Técnicas23[[Número de Série]:[Mês]],3,0),VLOOKUP(J273,Obs.Técnicas22[[Número de Série]:[Mês]],3,0)),(VLOOKUP(J273,Obs.Técnicas21[[Número de Série]:[Mês]],3,0))),"Hexis")</f>
        <v>ER ANALITICA</v>
      </c>
      <c r="U273" s="1">
        <f>IFERROR(IFERROR(IFERROR(VLOOKUP(J273,Obs.Técnicas23[[Número de Série]:[Mês]],4,0),VLOOKUP(J273,Obs.Técnicas22[[Número de Série]:[Mês]],4,0)),(VLOOKUP(J273,Obs.Técnicas21[[Número de Série]:[Mês]],4,0))),"")</f>
        <v>0</v>
      </c>
      <c r="V273" s="1" t="s">
        <v>1209</v>
      </c>
      <c r="W273" s="1">
        <f>IF(Q273&lt;&gt;"",MONTH(Q273),"")</f>
        <v>3</v>
      </c>
      <c r="Y273" s="1" t="e">
        <f>VLOOKUP(Controle[[#This Row],[Serial Number]],'Adicionados '!$B:$L,11,FALSE)</f>
        <v>#N/A</v>
      </c>
    </row>
    <row r="274" spans="1:25" hidden="1" x14ac:dyDescent="0.25">
      <c r="A274" s="1" t="s">
        <v>23</v>
      </c>
      <c r="B274" s="1" t="s">
        <v>1461</v>
      </c>
      <c r="C274" s="32" t="s">
        <v>1465</v>
      </c>
      <c r="D274" s="1" t="s">
        <v>1466</v>
      </c>
      <c r="H274" s="1" t="s">
        <v>415</v>
      </c>
      <c r="I274" s="1" t="s">
        <v>43</v>
      </c>
      <c r="J274" s="9" t="s">
        <v>1456</v>
      </c>
      <c r="K274" s="1" t="s">
        <v>36</v>
      </c>
      <c r="L274" s="1" t="s">
        <v>45</v>
      </c>
      <c r="M274" s="1" t="s">
        <v>523</v>
      </c>
      <c r="N274" s="1" t="s">
        <v>1463</v>
      </c>
      <c r="P27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4" s="2">
        <f>IFERROR(IFERROR(IFERROR(VLOOKUP(J274,Obs.Técnicas23[[Número de Série]:[Mês]],5,0),VLOOKUP(J274,Obs.Técnicas22[[Número de Série]:[Mês]],5,0)),(VLOOKUP(J274,Obs.Técnicas21[[Número de Série]:[Mês]],5,0))),P274)</f>
        <v>44902</v>
      </c>
      <c r="R274" s="1" t="str">
        <f t="shared" ca="1" si="9"/>
        <v>Calibrado</v>
      </c>
      <c r="S274" s="1">
        <f>IFERROR(IFERROR(IFERROR(VLOOKUP(J274,Obs.Técnicas23[[Número de Série]:[Mês]],2,0),VLOOKUP(J274,Obs.Técnicas22[[Número de Série]:[Mês]],2,0)),(VLOOKUP(J274,Obs.Técnicas21[[Número de Série]:[Mês]],2,0))),"")</f>
        <v>19128</v>
      </c>
      <c r="T274" s="1" t="str">
        <f>IFERROR(IFERROR(IFERROR(VLOOKUP(J274,Obs.Técnicas23[[Número de Série]:[Mês]],3,0),VLOOKUP(J274,Obs.Técnicas22[[Número de Série]:[Mês]],3,0)),(VLOOKUP(J274,Obs.Técnicas21[[Número de Série]:[Mês]],3,0))),"Hexis")</f>
        <v>ER ANALITICA</v>
      </c>
      <c r="U274" s="1">
        <f>IFERROR(IFERROR(IFERROR(VLOOKUP(J274,Obs.Técnicas23[[Número de Série]:[Mês]],4,0),VLOOKUP(J274,Obs.Técnicas22[[Número de Série]:[Mês]],4,0)),(VLOOKUP(J274,Obs.Técnicas21[[Número de Série]:[Mês]],4,0))),"")</f>
        <v>0</v>
      </c>
      <c r="V274" s="1" t="s">
        <v>1209</v>
      </c>
      <c r="W274" s="1">
        <f t="shared" si="8"/>
        <v>12</v>
      </c>
      <c r="Y274" s="1" t="e">
        <f>VLOOKUP(Controle[[#This Row],[Serial Number]],'Adicionados '!$B:$L,11,FALSE)</f>
        <v>#N/A</v>
      </c>
    </row>
    <row r="275" spans="1:25" hidden="1" x14ac:dyDescent="0.25">
      <c r="A275" s="1" t="s">
        <v>23</v>
      </c>
      <c r="B275" s="1" t="s">
        <v>1461</v>
      </c>
      <c r="C275" s="32" t="s">
        <v>1465</v>
      </c>
      <c r="D275" s="1" t="s">
        <v>1466</v>
      </c>
      <c r="H275" s="1" t="s">
        <v>415</v>
      </c>
      <c r="I275" s="1" t="s">
        <v>41</v>
      </c>
      <c r="J275" s="9">
        <v>205009</v>
      </c>
      <c r="K275" s="1" t="s">
        <v>36</v>
      </c>
      <c r="L275" s="1" t="s">
        <v>1460</v>
      </c>
      <c r="M275" s="1" t="s">
        <v>523</v>
      </c>
      <c r="N275" s="1" t="s">
        <v>1463</v>
      </c>
      <c r="P27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5" s="2">
        <f>IFERROR(IFERROR(IFERROR(VLOOKUP(J275,Obs.Técnicas23[[Número de Série]:[Mês]],5,0),VLOOKUP(J275,Obs.Técnicas22[[Número de Série]:[Mês]],5,0)),(VLOOKUP(J275,Obs.Técnicas21[[Número de Série]:[Mês]],5,0))),P275)</f>
        <v>44902</v>
      </c>
      <c r="R275" s="1" t="str">
        <f t="shared" ca="1" si="9"/>
        <v>Calibrado</v>
      </c>
      <c r="S275" s="1">
        <f>IFERROR(IFERROR(IFERROR(VLOOKUP(J275,Obs.Técnicas23[[Número de Série]:[Mês]],2,0),VLOOKUP(J275,Obs.Técnicas22[[Número de Série]:[Mês]],2,0)),(VLOOKUP(J275,Obs.Técnicas21[[Número de Série]:[Mês]],2,0))),"")</f>
        <v>19470</v>
      </c>
      <c r="T275" s="1" t="str">
        <f>IFERROR(IFERROR(IFERROR(VLOOKUP(J275,Obs.Técnicas23[[Número de Série]:[Mês]],3,0),VLOOKUP(J275,Obs.Técnicas22[[Número de Série]:[Mês]],3,0)),(VLOOKUP(J275,Obs.Técnicas21[[Número de Série]:[Mês]],3,0))),"Hexis")</f>
        <v>ER ANALITICA</v>
      </c>
      <c r="U275" s="1">
        <f>IFERROR(IFERROR(IFERROR(VLOOKUP(J275,Obs.Técnicas23[[Número de Série]:[Mês]],4,0),VLOOKUP(J275,Obs.Técnicas22[[Número de Série]:[Mês]],4,0)),(VLOOKUP(J275,Obs.Técnicas21[[Número de Série]:[Mês]],4,0))),"")</f>
        <v>0</v>
      </c>
      <c r="V275" s="1" t="s">
        <v>1209</v>
      </c>
      <c r="W275" s="1">
        <f t="shared" si="8"/>
        <v>12</v>
      </c>
      <c r="Y275" s="1" t="e">
        <f>VLOOKUP(Controle[[#This Row],[Serial Number]],'Adicionados '!$B:$L,11,FALSE)</f>
        <v>#N/A</v>
      </c>
    </row>
    <row r="276" spans="1:25" hidden="1" x14ac:dyDescent="0.25">
      <c r="A276" s="1" t="s">
        <v>23</v>
      </c>
      <c r="H276" s="1" t="s">
        <v>415</v>
      </c>
      <c r="I276" s="1" t="s">
        <v>43</v>
      </c>
      <c r="J276" s="9" t="s">
        <v>1457</v>
      </c>
      <c r="K276" s="1" t="s">
        <v>36</v>
      </c>
      <c r="L276" s="1" t="s">
        <v>45</v>
      </c>
      <c r="M276" s="1" t="s">
        <v>523</v>
      </c>
      <c r="N276" s="1" t="s">
        <v>1463</v>
      </c>
      <c r="P27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6" s="2">
        <f>IFERROR(IFERROR(IFERROR(VLOOKUP(J276,Obs.Técnicas23[[Número de Série]:[Mês]],5,0),VLOOKUP(J276,Obs.Técnicas22[[Número de Série]:[Mês]],5,0)),(VLOOKUP(J276,Obs.Técnicas21[[Número de Série]:[Mês]],5,0))),P276)</f>
        <v>44902</v>
      </c>
      <c r="R276" s="1" t="str">
        <f t="shared" ca="1" si="9"/>
        <v>Calibrado</v>
      </c>
      <c r="S276" s="1">
        <f>IFERROR(IFERROR(IFERROR(VLOOKUP(J276,Obs.Técnicas23[[Número de Série]:[Mês]],2,0),VLOOKUP(J276,Obs.Técnicas22[[Número de Série]:[Mês]],2,0)),(VLOOKUP(J276,Obs.Técnicas21[[Número de Série]:[Mês]],2,0))),"")</f>
        <v>19129</v>
      </c>
      <c r="T276" s="1" t="str">
        <f>IFERROR(IFERROR(IFERROR(VLOOKUP(J276,Obs.Técnicas23[[Número de Série]:[Mês]],3,0),VLOOKUP(J276,Obs.Técnicas22[[Número de Série]:[Mês]],3,0)),(VLOOKUP(J276,Obs.Técnicas21[[Número de Série]:[Mês]],3,0))),"Hexis")</f>
        <v>ER ANALITICA</v>
      </c>
      <c r="U276" s="1">
        <f>IFERROR(IFERROR(IFERROR(VLOOKUP(J276,Obs.Técnicas23[[Número de Série]:[Mês]],4,0),VLOOKUP(J276,Obs.Técnicas22[[Número de Série]:[Mês]],4,0)),(VLOOKUP(J276,Obs.Técnicas21[[Número de Série]:[Mês]],4,0))),"")</f>
        <v>0</v>
      </c>
      <c r="V276" s="1" t="s">
        <v>1209</v>
      </c>
      <c r="W276" s="1">
        <f t="shared" si="8"/>
        <v>12</v>
      </c>
      <c r="Y276" s="1" t="e">
        <f>VLOOKUP(Controle[[#This Row],[Serial Number]],'Adicionados '!$B:$L,11,FALSE)</f>
        <v>#N/A</v>
      </c>
    </row>
    <row r="277" spans="1:25" hidden="1" x14ac:dyDescent="0.25">
      <c r="A277" s="1" t="s">
        <v>23</v>
      </c>
      <c r="H277" s="1" t="s">
        <v>415</v>
      </c>
      <c r="I277" s="1" t="s">
        <v>41</v>
      </c>
      <c r="J277" s="9">
        <v>211110001064</v>
      </c>
      <c r="K277" s="1" t="s">
        <v>36</v>
      </c>
      <c r="L277" s="1" t="s">
        <v>285</v>
      </c>
      <c r="M277" s="1" t="s">
        <v>523</v>
      </c>
      <c r="N277" s="1" t="s">
        <v>1463</v>
      </c>
      <c r="P27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7" s="2">
        <f>IFERROR(IFERROR(IFERROR(VLOOKUP(J277,Obs.Técnicas23[[Número de Série]:[Mês]],5,0),VLOOKUP(J277,Obs.Técnicas22[[Número de Série]:[Mês]],5,0)),(VLOOKUP(J277,Obs.Técnicas21[[Número de Série]:[Mês]],5,0))),P277)</f>
        <v>44902</v>
      </c>
      <c r="R277" s="1" t="str">
        <f t="shared" ca="1" si="9"/>
        <v>Calibrado</v>
      </c>
      <c r="S277" s="1">
        <f>IFERROR(IFERROR(IFERROR(VLOOKUP(J277,Obs.Técnicas23[[Número de Série]:[Mês]],2,0),VLOOKUP(J277,Obs.Técnicas22[[Número de Série]:[Mês]],2,0)),(VLOOKUP(J277,Obs.Técnicas21[[Número de Série]:[Mês]],2,0))),"")</f>
        <v>19490</v>
      </c>
      <c r="T277" s="1" t="str">
        <f>IFERROR(IFERROR(IFERROR(VLOOKUP(J277,Obs.Técnicas23[[Número de Série]:[Mês]],3,0),VLOOKUP(J277,Obs.Técnicas22[[Número de Série]:[Mês]],3,0)),(VLOOKUP(J277,Obs.Técnicas21[[Número de Série]:[Mês]],3,0))),"Hexis")</f>
        <v>ER ANALITICA</v>
      </c>
      <c r="U277" s="1">
        <f>IFERROR(IFERROR(IFERROR(VLOOKUP(J277,Obs.Técnicas23[[Número de Série]:[Mês]],4,0),VLOOKUP(J277,Obs.Técnicas22[[Número de Série]:[Mês]],4,0)),(VLOOKUP(J277,Obs.Técnicas21[[Número de Série]:[Mês]],4,0))),"")</f>
        <v>0</v>
      </c>
      <c r="V277" s="1" t="s">
        <v>1209</v>
      </c>
      <c r="W277" s="1">
        <f t="shared" si="8"/>
        <v>12</v>
      </c>
      <c r="Y277" s="1" t="e">
        <f>VLOOKUP(Controle[[#This Row],[Serial Number]],'Adicionados '!$B:$L,11,FALSE)</f>
        <v>#N/A</v>
      </c>
    </row>
    <row r="278" spans="1:25" hidden="1" x14ac:dyDescent="0.25">
      <c r="A278" s="1" t="s">
        <v>23</v>
      </c>
      <c r="H278" s="1" t="s">
        <v>415</v>
      </c>
      <c r="I278" s="1" t="s">
        <v>38</v>
      </c>
      <c r="J278" s="9">
        <v>4244156</v>
      </c>
      <c r="K278" s="1" t="s">
        <v>39</v>
      </c>
      <c r="L278" s="1" t="s">
        <v>277</v>
      </c>
      <c r="M278" s="1" t="s">
        <v>523</v>
      </c>
      <c r="N278" s="1" t="s">
        <v>1463</v>
      </c>
      <c r="P27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78" s="2">
        <f>IFERROR(IFERROR(IFERROR(VLOOKUP(J278,Obs.Técnicas23[[Número de Série]:[Mês]],5,0),VLOOKUP(J278,Obs.Técnicas22[[Número de Série]:[Mês]],5,0)),(VLOOKUP(J278,Obs.Técnicas21[[Número de Série]:[Mês]],5,0))),P278)</f>
        <v>44902</v>
      </c>
      <c r="R278" s="1" t="str">
        <f t="shared" ca="1" si="9"/>
        <v>Calibrado</v>
      </c>
      <c r="S278" s="1">
        <f>IFERROR(IFERROR(IFERROR(VLOOKUP(J278,Obs.Técnicas23[[Número de Série]:[Mês]],2,0),VLOOKUP(J278,Obs.Técnicas22[[Número de Série]:[Mês]],2,0)),(VLOOKUP(J278,Obs.Técnicas21[[Número de Série]:[Mês]],2,0))),"")</f>
        <v>19491</v>
      </c>
      <c r="T278" s="1" t="str">
        <f>IFERROR(IFERROR(IFERROR(VLOOKUP(J278,Obs.Técnicas23[[Número de Série]:[Mês]],3,0),VLOOKUP(J278,Obs.Técnicas22[[Número de Série]:[Mês]],3,0)),(VLOOKUP(J278,Obs.Técnicas21[[Número de Série]:[Mês]],3,0))),"Hexis")</f>
        <v>ER ANALITICA</v>
      </c>
      <c r="U278" s="1">
        <f>IFERROR(IFERROR(IFERROR(VLOOKUP(J278,Obs.Técnicas23[[Número de Série]:[Mês]],4,0),VLOOKUP(J278,Obs.Técnicas22[[Número de Série]:[Mês]],4,0)),(VLOOKUP(J278,Obs.Técnicas21[[Número de Série]:[Mês]],4,0))),"")</f>
        <v>0</v>
      </c>
      <c r="V278" s="1" t="s">
        <v>1209</v>
      </c>
      <c r="W278" s="1">
        <f t="shared" si="8"/>
        <v>12</v>
      </c>
      <c r="Y278" s="1" t="e">
        <f>VLOOKUP(Controle[[#This Row],[Serial Number]],'Adicionados '!$B:$L,11,FALSE)</f>
        <v>#N/A</v>
      </c>
    </row>
    <row r="279" spans="1:25" hidden="1" x14ac:dyDescent="0.25">
      <c r="A279" s="1" t="s">
        <v>23</v>
      </c>
      <c r="B279" s="1" t="s">
        <v>410</v>
      </c>
      <c r="C279" s="1" t="s">
        <v>411</v>
      </c>
      <c r="D279" s="1" t="s">
        <v>412</v>
      </c>
      <c r="E279" s="1" t="s">
        <v>413</v>
      </c>
      <c r="F279" s="1" t="s">
        <v>414</v>
      </c>
      <c r="G279" s="1" t="s">
        <v>51</v>
      </c>
      <c r="H279" s="1" t="s">
        <v>415</v>
      </c>
      <c r="I279" s="1" t="s">
        <v>41</v>
      </c>
      <c r="J279" s="9">
        <v>1584391</v>
      </c>
      <c r="K279" s="1" t="s">
        <v>87</v>
      </c>
      <c r="L279" s="1" t="s">
        <v>97</v>
      </c>
      <c r="M279" s="1" t="s">
        <v>523</v>
      </c>
      <c r="N279" s="1" t="s">
        <v>542</v>
      </c>
      <c r="P27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44418</v>
      </c>
      <c r="Q279" s="2">
        <f>IFERROR(IFERROR(IFERROR(VLOOKUP(J279,Obs.Técnicas23[[Número de Série]:[Mês]],5,0),VLOOKUP(J279,Obs.Técnicas22[[Número de Série]:[Mês]],5,0)),(VLOOKUP(J279,Obs.Técnicas21[[Número de Série]:[Mês]],5,0))),P279)</f>
        <v>44733</v>
      </c>
      <c r="R279" s="1" t="str">
        <f t="shared" ca="1" si="9"/>
        <v>Calibrado</v>
      </c>
      <c r="S279" s="1">
        <f>IFERROR(IFERROR(IFERROR(VLOOKUP(J279,Obs.Técnicas23[[Número de Série]:[Mês]],2,0),VLOOKUP(J279,Obs.Técnicas22[[Número de Série]:[Mês]],2,0)),(VLOOKUP(J279,Obs.Técnicas21[[Número de Série]:[Mês]],2,0))),"")</f>
        <v>16936</v>
      </c>
      <c r="T279" s="1" t="str">
        <f>IFERROR(IFERROR(IFERROR(VLOOKUP(J279,Obs.Técnicas23[[Número de Série]:[Mês]],3,0),VLOOKUP(J279,Obs.Técnicas22[[Número de Série]:[Mês]],3,0)),(VLOOKUP(J279,Obs.Técnicas21[[Número de Série]:[Mês]],3,0))),"Hexis")</f>
        <v>ER ANALITICA</v>
      </c>
      <c r="U279" s="1" t="str">
        <f>IFERROR(IFERROR(IFERROR(VLOOKUP(J279,Obs.Técnicas23[[Número de Série]:[Mês]],4,0),VLOOKUP(J279,Obs.Técnicas22[[Número de Série]:[Mês]],4,0)),(VLOOKUP(J279,Obs.Técnicas21[[Número de Série]:[Mês]],4,0))),"")</f>
        <v>Instrumento liberado com restrição. Avarias na mascara do teclado.</v>
      </c>
      <c r="V279" s="1" t="s">
        <v>1209</v>
      </c>
      <c r="W279" s="1">
        <f t="shared" si="8"/>
        <v>6</v>
      </c>
      <c r="X279" s="1">
        <v>3</v>
      </c>
      <c r="Y279" s="1" t="str">
        <f>VLOOKUP(Controle[[#This Row],[Serial Number]],'Adicionados '!$B:$L,11,FALSE)</f>
        <v>ADICIONADO</v>
      </c>
    </row>
    <row r="280" spans="1:25" hidden="1" x14ac:dyDescent="0.25">
      <c r="A280" s="1" t="s">
        <v>23</v>
      </c>
      <c r="B280" s="1" t="s">
        <v>410</v>
      </c>
      <c r="C280" s="1" t="s">
        <v>411</v>
      </c>
      <c r="D280" s="1" t="s">
        <v>412</v>
      </c>
      <c r="E280" s="1" t="s">
        <v>413</v>
      </c>
      <c r="F280" s="1" t="s">
        <v>414</v>
      </c>
      <c r="G280" s="1" t="s">
        <v>51</v>
      </c>
      <c r="H280" s="1" t="s">
        <v>415</v>
      </c>
      <c r="I280" s="1" t="s">
        <v>250</v>
      </c>
      <c r="J280" s="9">
        <v>182180001013</v>
      </c>
      <c r="K280" s="1" t="s">
        <v>36</v>
      </c>
      <c r="L280" s="1" t="s">
        <v>128</v>
      </c>
      <c r="M280" s="1" t="s">
        <v>523</v>
      </c>
      <c r="N280" s="1" t="s">
        <v>542</v>
      </c>
      <c r="P28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44418</v>
      </c>
      <c r="Q280" s="2">
        <f>IFERROR(IFERROR(IFERROR(VLOOKUP(J280,Obs.Técnicas23[[Número de Série]:[Mês]],5,0),VLOOKUP(J280,Obs.Técnicas22[[Número de Série]:[Mês]],5,0)),(VLOOKUP(J280,Obs.Técnicas21[[Número de Série]:[Mês]],5,0))),P280)</f>
        <v>44733</v>
      </c>
      <c r="R280" s="1" t="str">
        <f t="shared" ca="1" si="9"/>
        <v>Calibrado</v>
      </c>
      <c r="S280" s="1">
        <f>IFERROR(IFERROR(IFERROR(VLOOKUP(J280,Obs.Técnicas23[[Número de Série]:[Mês]],2,0),VLOOKUP(J280,Obs.Técnicas22[[Número de Série]:[Mês]],2,0)),(VLOOKUP(J280,Obs.Técnicas21[[Número de Série]:[Mês]],2,0))),"")</f>
        <v>16937</v>
      </c>
      <c r="T280" s="1" t="str">
        <f>IFERROR(IFERROR(IFERROR(VLOOKUP(J280,Obs.Técnicas23[[Número de Série]:[Mês]],3,0),VLOOKUP(J280,Obs.Técnicas22[[Número de Série]:[Mês]],3,0)),(VLOOKUP(J280,Obs.Técnicas21[[Número de Série]:[Mês]],3,0))),"Hexis")</f>
        <v>ER ANALITICA</v>
      </c>
      <c r="U280" s="1">
        <f>IFERROR(IFERROR(IFERROR(VLOOKUP(J280,Obs.Técnicas23[[Número de Série]:[Mês]],4,0),VLOOKUP(J280,Obs.Técnicas22[[Número de Série]:[Mês]],4,0)),(VLOOKUP(J280,Obs.Técnicas21[[Número de Série]:[Mês]],4,0))),"")</f>
        <v>0</v>
      </c>
      <c r="V280" s="1" t="s">
        <v>1209</v>
      </c>
      <c r="W280" s="1">
        <f t="shared" si="8"/>
        <v>6</v>
      </c>
      <c r="X280" s="1">
        <v>6</v>
      </c>
      <c r="Y280" s="1" t="str">
        <f>VLOOKUP(Controle[[#This Row],[Serial Number]],'Adicionados '!$B:$L,11,FALSE)</f>
        <v>ADICIONADO</v>
      </c>
    </row>
    <row r="281" spans="1:25" hidden="1" x14ac:dyDescent="0.25">
      <c r="A281" s="1" t="s">
        <v>23</v>
      </c>
      <c r="B281" s="1" t="s">
        <v>410</v>
      </c>
      <c r="C281" s="1" t="s">
        <v>411</v>
      </c>
      <c r="D281" s="1" t="s">
        <v>412</v>
      </c>
      <c r="E281" s="1" t="s">
        <v>413</v>
      </c>
      <c r="F281" s="1" t="s">
        <v>414</v>
      </c>
      <c r="G281" s="1" t="s">
        <v>51</v>
      </c>
      <c r="H281" s="1" t="s">
        <v>415</v>
      </c>
      <c r="I281" s="1" t="s">
        <v>250</v>
      </c>
      <c r="J281" s="9">
        <v>20390019932</v>
      </c>
      <c r="K281" s="1" t="s">
        <v>36</v>
      </c>
      <c r="L281" s="1" t="s">
        <v>37</v>
      </c>
      <c r="M281" s="1" t="s">
        <v>523</v>
      </c>
      <c r="N281" s="1" t="s">
        <v>543</v>
      </c>
      <c r="P28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81" s="2">
        <f>IFERROR(IFERROR(IFERROR(VLOOKUP(J281,Obs.Técnicas23[[Número de Série]:[Mês]],5,0),VLOOKUP(J281,Obs.Técnicas22[[Número de Série]:[Mês]],5,0)),(VLOOKUP(J281,Obs.Técnicas21[[Número de Série]:[Mês]],5,0))),P281)</f>
        <v>44733</v>
      </c>
      <c r="R281" s="1" t="str">
        <f t="shared" ca="1" si="9"/>
        <v>Calibrado</v>
      </c>
      <c r="S281" s="1">
        <f>IFERROR(IFERROR(IFERROR(VLOOKUP(J281,Obs.Técnicas23[[Número de Série]:[Mês]],2,0),VLOOKUP(J281,Obs.Técnicas22[[Número de Série]:[Mês]],2,0)),(VLOOKUP(J281,Obs.Técnicas21[[Número de Série]:[Mês]],2,0))),"")</f>
        <v>16953</v>
      </c>
      <c r="T281" s="1" t="str">
        <f>IFERROR(IFERROR(IFERROR(VLOOKUP(J281,Obs.Técnicas23[[Número de Série]:[Mês]],3,0),VLOOKUP(J281,Obs.Técnicas22[[Número de Série]:[Mês]],3,0)),(VLOOKUP(J281,Obs.Técnicas21[[Número de Série]:[Mês]],3,0))),"Hexis")</f>
        <v>ER ANALITICA</v>
      </c>
      <c r="U281" s="1" t="str">
        <f>IFERROR(IFERROR(IFERROR(VLOOKUP(J281,Obs.Técnicas23[[Número de Série]:[Mês]],4,0),VLOOKUP(J281,Obs.Técnicas22[[Número de Série]:[Mês]],4,0)),(VLOOKUP(J281,Obs.Técnicas21[[Número de Série]:[Mês]],4,0))),"")</f>
        <v xml:space="preserve"> Instrumento liberado com restrição. Todos filtros opticos e contatos de pilhas com oxidação.</v>
      </c>
      <c r="V281" s="1" t="s">
        <v>1209</v>
      </c>
      <c r="W281" s="1">
        <f t="shared" si="8"/>
        <v>6</v>
      </c>
      <c r="X281" s="1">
        <v>5</v>
      </c>
      <c r="Y281" s="1" t="str">
        <f>VLOOKUP(Controle[[#This Row],[Serial Number]],'Adicionados '!$B:$L,11,FALSE)</f>
        <v>ADICIONADO</v>
      </c>
    </row>
    <row r="282" spans="1:25" hidden="1" x14ac:dyDescent="0.25">
      <c r="A282" s="1" t="s">
        <v>23</v>
      </c>
      <c r="B282" s="1" t="s">
        <v>518</v>
      </c>
      <c r="C282" s="1" t="s">
        <v>519</v>
      </c>
      <c r="D282" s="1" t="s">
        <v>520</v>
      </c>
      <c r="E282" s="1" t="s">
        <v>521</v>
      </c>
      <c r="F282" s="1" t="s">
        <v>522</v>
      </c>
      <c r="G282" s="1" t="s">
        <v>430</v>
      </c>
      <c r="H282" s="1" t="s">
        <v>415</v>
      </c>
      <c r="I282" s="1" t="s">
        <v>38</v>
      </c>
      <c r="J282" s="9">
        <v>52395</v>
      </c>
      <c r="K282" s="1" t="s">
        <v>42</v>
      </c>
      <c r="L282" s="1" t="s">
        <v>288</v>
      </c>
      <c r="M282" s="1" t="s">
        <v>547</v>
      </c>
      <c r="N282" s="1" t="s">
        <v>548</v>
      </c>
      <c r="O282" s="2">
        <v>44012</v>
      </c>
      <c r="P28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82" s="2">
        <f>IFERROR(IFERROR(IFERROR(VLOOKUP(J282,Obs.Técnicas23[[Número de Série]:[Mês]],5,0),VLOOKUP(J282,Obs.Técnicas22[[Número de Série]:[Mês]],5,0)),(VLOOKUP(J282,Obs.Técnicas21[[Número de Série]:[Mês]],5,0))),P282)</f>
        <v>44727</v>
      </c>
      <c r="R282" s="1" t="str">
        <f t="shared" ca="1" si="9"/>
        <v>Calibrado</v>
      </c>
      <c r="S282" s="1">
        <f>IFERROR(IFERROR(IFERROR(VLOOKUP(J282,Obs.Técnicas23[[Número de Série]:[Mês]],2,0),VLOOKUP(J282,Obs.Técnicas22[[Número de Série]:[Mês]],2,0)),(VLOOKUP(J282,Obs.Técnicas21[[Número de Série]:[Mês]],2,0))),"")</f>
        <v>16827</v>
      </c>
      <c r="T282" s="1" t="str">
        <f>IFERROR(IFERROR(IFERROR(VLOOKUP(J282,Obs.Técnicas23[[Número de Série]:[Mês]],3,0),VLOOKUP(J282,Obs.Técnicas22[[Número de Série]:[Mês]],3,0)),(VLOOKUP(J282,Obs.Técnicas21[[Número de Série]:[Mês]],3,0))),"Hexis")</f>
        <v>ER ANALITICA</v>
      </c>
      <c r="U282" s="1">
        <f>IFERROR(IFERROR(IFERROR(VLOOKUP(J282,Obs.Técnicas23[[Número de Série]:[Mês]],4,0),VLOOKUP(J282,Obs.Técnicas22[[Número de Série]:[Mês]],4,0)),(VLOOKUP(J282,Obs.Técnicas21[[Número de Série]:[Mês]],4,0))),"")</f>
        <v>0</v>
      </c>
      <c r="V282" s="1" t="s">
        <v>1209</v>
      </c>
      <c r="W282" s="1">
        <f t="shared" si="8"/>
        <v>6</v>
      </c>
      <c r="X282" s="1">
        <v>5</v>
      </c>
      <c r="Y282" s="1" t="e">
        <f>VLOOKUP(Controle[[#This Row],[Serial Number]],'Adicionados '!$B:$L,11,FALSE)</f>
        <v>#N/A</v>
      </c>
    </row>
    <row r="283" spans="1:25" hidden="1" x14ac:dyDescent="0.25">
      <c r="A283" s="1" t="s">
        <v>23</v>
      </c>
      <c r="B283" s="1" t="s">
        <v>544</v>
      </c>
      <c r="C283" s="1" t="s">
        <v>545</v>
      </c>
      <c r="D283" s="1" t="s">
        <v>520</v>
      </c>
      <c r="E283" s="1" t="s">
        <v>521</v>
      </c>
      <c r="F283" s="1" t="s">
        <v>522</v>
      </c>
      <c r="G283" s="1" t="s">
        <v>430</v>
      </c>
      <c r="H283" s="1" t="s">
        <v>415</v>
      </c>
      <c r="I283" s="1" t="s">
        <v>250</v>
      </c>
      <c r="J283" s="9" t="s">
        <v>546</v>
      </c>
      <c r="K283" s="1" t="s">
        <v>36</v>
      </c>
      <c r="L283" s="1" t="s">
        <v>37</v>
      </c>
      <c r="M283" s="1" t="s">
        <v>547</v>
      </c>
      <c r="N283" s="1" t="s">
        <v>548</v>
      </c>
      <c r="O283" s="2">
        <v>44012</v>
      </c>
      <c r="P28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283" s="2">
        <f>IFERROR(IFERROR(IFERROR(VLOOKUP(J283,Obs.Técnicas23[[Número de Série]:[Mês]],5,0),VLOOKUP(J283,Obs.Técnicas22[[Número de Série]:[Mês]],5,0)),(VLOOKUP(J283,Obs.Técnicas21[[Número de Série]:[Mês]],5,0))),P283)</f>
        <v>44841</v>
      </c>
      <c r="R283" s="1" t="str">
        <f t="shared" ca="1" si="9"/>
        <v>Calibrado</v>
      </c>
      <c r="S283" s="1">
        <f>IFERROR(IFERROR(IFERROR(VLOOKUP(J283,Obs.Técnicas23[[Número de Série]:[Mês]],2,0),VLOOKUP(J283,Obs.Técnicas22[[Número de Série]:[Mês]],2,0)),(VLOOKUP(J283,Obs.Técnicas21[[Número de Série]:[Mês]],2,0))),"")</f>
        <v>18057</v>
      </c>
      <c r="T283" s="1" t="str">
        <f>IFERROR(IFERROR(IFERROR(VLOOKUP(J283,Obs.Técnicas23[[Número de Série]:[Mês]],3,0),VLOOKUP(J283,Obs.Técnicas22[[Número de Série]:[Mês]],3,0)),(VLOOKUP(J283,Obs.Técnicas21[[Número de Série]:[Mês]],3,0))),"Hexis")</f>
        <v>ER ANALITICA</v>
      </c>
      <c r="U283" s="1">
        <f>IFERROR(IFERROR(IFERROR(VLOOKUP(J283,Obs.Técnicas23[[Número de Série]:[Mês]],4,0),VLOOKUP(J283,Obs.Técnicas22[[Número de Série]:[Mês]],4,0)),(VLOOKUP(J283,Obs.Técnicas21[[Número de Série]:[Mês]],4,0))),"")</f>
        <v>0</v>
      </c>
      <c r="V283" s="1" t="s">
        <v>1209</v>
      </c>
      <c r="W283" s="1">
        <f t="shared" si="8"/>
        <v>10</v>
      </c>
      <c r="Y283" s="1" t="e">
        <f>VLOOKUP(Controle[[#This Row],[Serial Number]],'Adicionados '!$B:$L,11,FALSE)</f>
        <v>#N/A</v>
      </c>
    </row>
    <row r="284" spans="1:25" hidden="1" x14ac:dyDescent="0.25">
      <c r="A284" s="1" t="s">
        <v>23</v>
      </c>
      <c r="B284" s="1" t="s">
        <v>549</v>
      </c>
      <c r="C284" s="1" t="s">
        <v>550</v>
      </c>
      <c r="D284" s="1" t="s">
        <v>551</v>
      </c>
      <c r="E284" s="1" t="s">
        <v>413</v>
      </c>
      <c r="F284" s="1" t="s">
        <v>414</v>
      </c>
      <c r="G284" s="1" t="s">
        <v>51</v>
      </c>
      <c r="H284" s="1" t="s">
        <v>415</v>
      </c>
      <c r="I284" s="1" t="s">
        <v>38</v>
      </c>
      <c r="J284" s="9">
        <v>614031</v>
      </c>
      <c r="K284" s="1" t="s">
        <v>39</v>
      </c>
      <c r="L284" s="1" t="s">
        <v>277</v>
      </c>
      <c r="M284" s="1" t="s">
        <v>552</v>
      </c>
      <c r="N284" s="1" t="s">
        <v>34</v>
      </c>
      <c r="P28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84" s="2">
        <f>IFERROR(IFERROR(IFERROR(VLOOKUP(J284,Obs.Técnicas23[[Número de Série]:[Mês]],5,0),VLOOKUP(J284,Obs.Técnicas22[[Número de Série]:[Mês]],5,0)),(VLOOKUP(J284,Obs.Técnicas21[[Número de Série]:[Mês]],5,0))),P284)</f>
        <v>44732</v>
      </c>
      <c r="R284" s="1" t="str">
        <f t="shared" ca="1" si="9"/>
        <v>Calibrado</v>
      </c>
      <c r="S284" s="1">
        <f>IFERROR(IFERROR(IFERROR(VLOOKUP(J284,Obs.Técnicas23[[Número de Série]:[Mês]],2,0),VLOOKUP(J284,Obs.Técnicas22[[Número de Série]:[Mês]],2,0)),(VLOOKUP(J284,Obs.Técnicas21[[Número de Série]:[Mês]],2,0))),"")</f>
        <v>16924</v>
      </c>
      <c r="T284" s="1" t="str">
        <f>IFERROR(IFERROR(IFERROR(VLOOKUP(J284,Obs.Técnicas23[[Número de Série]:[Mês]],3,0),VLOOKUP(J284,Obs.Técnicas22[[Número de Série]:[Mês]],3,0)),(VLOOKUP(J284,Obs.Técnicas21[[Número de Série]:[Mês]],3,0))),"Hexis")</f>
        <v>ER ANALITICA</v>
      </c>
      <c r="U284" s="1">
        <f>IFERROR(IFERROR(IFERROR(VLOOKUP(J284,Obs.Técnicas23[[Número de Série]:[Mês]],4,0),VLOOKUP(J284,Obs.Técnicas22[[Número de Série]:[Mês]],4,0)),(VLOOKUP(J284,Obs.Técnicas21[[Número de Série]:[Mês]],4,0))),"")</f>
        <v>0</v>
      </c>
      <c r="V284" s="1" t="s">
        <v>1209</v>
      </c>
      <c r="W284" s="1">
        <f t="shared" si="8"/>
        <v>6</v>
      </c>
      <c r="X284" s="1">
        <v>5</v>
      </c>
      <c r="Y284" s="1" t="e">
        <f>VLOOKUP(Controle[[#This Row],[Serial Number]],'Adicionados '!$B:$L,11,FALSE)</f>
        <v>#N/A</v>
      </c>
    </row>
    <row r="285" spans="1:25" hidden="1" x14ac:dyDescent="0.25">
      <c r="A285" s="1" t="s">
        <v>23</v>
      </c>
      <c r="B285" s="1" t="s">
        <v>549</v>
      </c>
      <c r="C285" s="1" t="s">
        <v>550</v>
      </c>
      <c r="D285" s="1" t="s">
        <v>551</v>
      </c>
      <c r="E285" s="1" t="s">
        <v>413</v>
      </c>
      <c r="F285" s="1" t="s">
        <v>414</v>
      </c>
      <c r="G285" s="1" t="s">
        <v>51</v>
      </c>
      <c r="H285" s="1" t="s">
        <v>415</v>
      </c>
      <c r="I285" s="1" t="s">
        <v>41</v>
      </c>
      <c r="J285" s="9">
        <v>2901959</v>
      </c>
      <c r="K285" s="1" t="s">
        <v>87</v>
      </c>
      <c r="L285" s="1" t="s">
        <v>88</v>
      </c>
      <c r="M285" s="1" t="s">
        <v>552</v>
      </c>
      <c r="N285" s="1" t="s">
        <v>34</v>
      </c>
      <c r="O285" s="2">
        <v>43979</v>
      </c>
      <c r="P28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85" s="2">
        <f>IFERROR(IFERROR(IFERROR(VLOOKUP(J285,Obs.Técnicas23[[Número de Série]:[Mês]],5,0),VLOOKUP(J285,Obs.Técnicas22[[Número de Série]:[Mês]],5,0)),(VLOOKUP(J285,Obs.Técnicas21[[Número de Série]:[Mês]],5,0))),P285)</f>
        <v>44732</v>
      </c>
      <c r="R285" s="1" t="str">
        <f t="shared" ca="1" si="9"/>
        <v>Calibrado</v>
      </c>
      <c r="S285" s="1">
        <f>IFERROR(IFERROR(IFERROR(VLOOKUP(J285,Obs.Técnicas23[[Número de Série]:[Mês]],2,0),VLOOKUP(J285,Obs.Técnicas22[[Número de Série]:[Mês]],2,0)),(VLOOKUP(J285,Obs.Técnicas21[[Número de Série]:[Mês]],2,0))),"")</f>
        <v>16922</v>
      </c>
      <c r="T285" s="1" t="str">
        <f>IFERROR(IFERROR(IFERROR(VLOOKUP(J285,Obs.Técnicas23[[Número de Série]:[Mês]],3,0),VLOOKUP(J285,Obs.Técnicas22[[Número de Série]:[Mês]],3,0)),(VLOOKUP(J285,Obs.Técnicas21[[Número de Série]:[Mês]],3,0))),"Hexis")</f>
        <v>ER ANALITICA</v>
      </c>
      <c r="U285" s="1">
        <f>IFERROR(IFERROR(IFERROR(VLOOKUP(J285,Obs.Técnicas23[[Número de Série]:[Mês]],4,0),VLOOKUP(J285,Obs.Técnicas22[[Número de Série]:[Mês]],4,0)),(VLOOKUP(J285,Obs.Técnicas21[[Número de Série]:[Mês]],4,0))),"")</f>
        <v>0</v>
      </c>
      <c r="V285" s="1" t="s">
        <v>1209</v>
      </c>
      <c r="W285" s="1">
        <f t="shared" si="8"/>
        <v>6</v>
      </c>
      <c r="X285" s="1">
        <v>5</v>
      </c>
      <c r="Y285" s="1" t="e">
        <f>VLOOKUP(Controle[[#This Row],[Serial Number]],'Adicionados '!$B:$L,11,FALSE)</f>
        <v>#N/A</v>
      </c>
    </row>
    <row r="286" spans="1:25" hidden="1" x14ac:dyDescent="0.25">
      <c r="A286" s="1" t="s">
        <v>23</v>
      </c>
      <c r="B286" s="1" t="s">
        <v>549</v>
      </c>
      <c r="C286" s="1" t="s">
        <v>550</v>
      </c>
      <c r="D286" s="1" t="s">
        <v>551</v>
      </c>
      <c r="E286" s="1" t="s">
        <v>413</v>
      </c>
      <c r="F286" s="1" t="s">
        <v>414</v>
      </c>
      <c r="G286" s="1" t="s">
        <v>51</v>
      </c>
      <c r="H286" s="1" t="s">
        <v>415</v>
      </c>
      <c r="I286" s="1" t="s">
        <v>38</v>
      </c>
      <c r="J286" s="9">
        <v>4240430</v>
      </c>
      <c r="K286" s="1" t="s">
        <v>39</v>
      </c>
      <c r="L286" s="1" t="s">
        <v>277</v>
      </c>
      <c r="M286" s="1" t="s">
        <v>552</v>
      </c>
      <c r="N286" s="1" t="s">
        <v>34</v>
      </c>
      <c r="P28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86" s="2">
        <f>IFERROR(IFERROR(IFERROR(VLOOKUP(J286,Obs.Técnicas23[[Número de Série]:[Mês]],5,0),VLOOKUP(J286,Obs.Técnicas22[[Número de Série]:[Mês]],5,0)),(VLOOKUP(J286,Obs.Técnicas21[[Número de Série]:[Mês]],5,0))),P286)</f>
        <v>44732</v>
      </c>
      <c r="R286" s="1" t="str">
        <f t="shared" ca="1" si="9"/>
        <v>Calibrado</v>
      </c>
      <c r="S286" s="1">
        <f>IFERROR(IFERROR(IFERROR(VLOOKUP(J286,Obs.Técnicas23[[Número de Série]:[Mês]],2,0),VLOOKUP(J286,Obs.Técnicas22[[Número de Série]:[Mês]],2,0)),(VLOOKUP(J286,Obs.Técnicas21[[Número de Série]:[Mês]],2,0))),"")</f>
        <v>16925</v>
      </c>
      <c r="T286" s="1" t="str">
        <f>IFERROR(IFERROR(IFERROR(VLOOKUP(J286,Obs.Técnicas23[[Número de Série]:[Mês]],3,0),VLOOKUP(J286,Obs.Técnicas22[[Número de Série]:[Mês]],3,0)),(VLOOKUP(J286,Obs.Técnicas21[[Número de Série]:[Mês]],3,0))),"Hexis")</f>
        <v>ER ANALITICA</v>
      </c>
      <c r="U286" s="1">
        <f>IFERROR(IFERROR(IFERROR(VLOOKUP(J286,Obs.Técnicas23[[Número de Série]:[Mês]],4,0),VLOOKUP(J286,Obs.Técnicas22[[Número de Série]:[Mês]],4,0)),(VLOOKUP(J286,Obs.Técnicas21[[Número de Série]:[Mês]],4,0))),"")</f>
        <v>0</v>
      </c>
      <c r="V286" s="1" t="s">
        <v>1209</v>
      </c>
      <c r="W286" s="1">
        <f t="shared" si="8"/>
        <v>6</v>
      </c>
      <c r="X286" s="1">
        <v>6</v>
      </c>
      <c r="Y286" s="1" t="str">
        <f>VLOOKUP(Controle[[#This Row],[Serial Number]],'Adicionados '!$B:$L,11,FALSE)</f>
        <v>ADICIONADO</v>
      </c>
    </row>
    <row r="287" spans="1:25" hidden="1" x14ac:dyDescent="0.25">
      <c r="A287" s="1" t="s">
        <v>23</v>
      </c>
      <c r="B287" s="1" t="s">
        <v>549</v>
      </c>
      <c r="C287" s="1" t="s">
        <v>550</v>
      </c>
      <c r="D287" s="1" t="s">
        <v>551</v>
      </c>
      <c r="E287" s="1" t="s">
        <v>413</v>
      </c>
      <c r="F287" s="1" t="s">
        <v>414</v>
      </c>
      <c r="G287" s="1" t="s">
        <v>51</v>
      </c>
      <c r="H287" s="1" t="s">
        <v>415</v>
      </c>
      <c r="I287" s="1" t="s">
        <v>250</v>
      </c>
      <c r="J287" s="9">
        <v>1201020001</v>
      </c>
      <c r="K287" s="1" t="s">
        <v>36</v>
      </c>
      <c r="L287" s="1" t="s">
        <v>128</v>
      </c>
      <c r="M287" s="1" t="s">
        <v>552</v>
      </c>
      <c r="N287" s="1" t="s">
        <v>34</v>
      </c>
      <c r="O287" s="2">
        <v>43978</v>
      </c>
      <c r="P28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43978</v>
      </c>
      <c r="Q287" s="2">
        <f>IFERROR(IFERROR(IFERROR(VLOOKUP(J287,Obs.Técnicas23[[Número de Série]:[Mês]],5,0),VLOOKUP(J287,Obs.Técnicas22[[Número de Série]:[Mês]],5,0)),(VLOOKUP(J287,Obs.Técnicas21[[Número de Série]:[Mês]],5,0))),P287)</f>
        <v>44732</v>
      </c>
      <c r="R287" s="1" t="str">
        <f t="shared" ca="1" si="9"/>
        <v>Calibrado</v>
      </c>
      <c r="S287" s="1">
        <f>IFERROR(IFERROR(IFERROR(VLOOKUP(J287,Obs.Técnicas23[[Número de Série]:[Mês]],2,0),VLOOKUP(J287,Obs.Técnicas22[[Número de Série]:[Mês]],2,0)),(VLOOKUP(J287,Obs.Técnicas21[[Número de Série]:[Mês]],2,0))),"")</f>
        <v>16923</v>
      </c>
      <c r="T287" s="1" t="str">
        <f>IFERROR(IFERROR(IFERROR(VLOOKUP(J287,Obs.Técnicas23[[Número de Série]:[Mês]],3,0),VLOOKUP(J287,Obs.Técnicas22[[Número de Série]:[Mês]],3,0)),(VLOOKUP(J287,Obs.Técnicas21[[Número de Série]:[Mês]],3,0))),"Hexis")</f>
        <v>ER ANALITICA</v>
      </c>
      <c r="U287" s="1">
        <f>IFERROR(IFERROR(IFERROR(VLOOKUP(J287,Obs.Técnicas23[[Número de Série]:[Mês]],4,0),VLOOKUP(J287,Obs.Técnicas22[[Número de Série]:[Mês]],4,0)),(VLOOKUP(J287,Obs.Técnicas21[[Número de Série]:[Mês]],4,0))),"")</f>
        <v>0</v>
      </c>
      <c r="V287" s="1" t="s">
        <v>1209</v>
      </c>
      <c r="W287" s="1">
        <f t="shared" si="8"/>
        <v>6</v>
      </c>
      <c r="X287" s="1">
        <v>9</v>
      </c>
      <c r="Y287" s="1" t="e">
        <f>VLOOKUP(Controle[[#This Row],[Serial Number]],'Adicionados '!$B:$L,11,FALSE)</f>
        <v>#N/A</v>
      </c>
    </row>
    <row r="288" spans="1:25" hidden="1" x14ac:dyDescent="0.25">
      <c r="A288" s="1" t="s">
        <v>23</v>
      </c>
      <c r="B288" s="1" t="s">
        <v>553</v>
      </c>
      <c r="C288" s="1" t="s">
        <v>414</v>
      </c>
      <c r="D288" s="1" t="s">
        <v>554</v>
      </c>
      <c r="E288" s="1" t="s">
        <v>413</v>
      </c>
      <c r="F288" s="1" t="s">
        <v>414</v>
      </c>
      <c r="G288" s="1" t="s">
        <v>51</v>
      </c>
      <c r="H288" s="1" t="s">
        <v>415</v>
      </c>
      <c r="I288" s="1" t="s">
        <v>38</v>
      </c>
      <c r="J288" s="9">
        <v>4212786</v>
      </c>
      <c r="K288" s="1" t="s">
        <v>39</v>
      </c>
      <c r="L288" s="1" t="s">
        <v>40</v>
      </c>
      <c r="M288" s="1" t="s">
        <v>552</v>
      </c>
      <c r="N288" s="1" t="s">
        <v>34</v>
      </c>
      <c r="O288" s="2">
        <v>43977</v>
      </c>
      <c r="P28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88" s="2">
        <f>IFERROR(IFERROR(IFERROR(VLOOKUP(J288,Obs.Técnicas23[[Número de Série]:[Mês]],5,0),VLOOKUP(J288,Obs.Técnicas22[[Número de Série]:[Mês]],5,0)),(VLOOKUP(J288,Obs.Técnicas21[[Número de Série]:[Mês]],5,0))),P288)</f>
        <v>44333</v>
      </c>
      <c r="R288" s="1" t="str">
        <f t="shared" ca="1" si="9"/>
        <v>Vencido</v>
      </c>
      <c r="S288" s="1">
        <f>IFERROR(IFERROR(IFERROR(VLOOKUP(J288,Obs.Técnicas23[[Número de Série]:[Mês]],2,0),VLOOKUP(J288,Obs.Técnicas22[[Número de Série]:[Mês]],2,0)),(VLOOKUP(J288,Obs.Técnicas21[[Número de Série]:[Mês]],2,0))),"")</f>
        <v>12348</v>
      </c>
      <c r="T288" s="1" t="str">
        <f>IFERROR(IFERROR(IFERROR(VLOOKUP(J288,Obs.Técnicas23[[Número de Série]:[Mês]],3,0),VLOOKUP(J288,Obs.Técnicas22[[Número de Série]:[Mês]],3,0)),(VLOOKUP(J288,Obs.Técnicas21[[Número de Série]:[Mês]],3,0))),"Hexis")</f>
        <v>ER ANALITICA</v>
      </c>
      <c r="U288" s="1">
        <f>IFERROR(IFERROR(IFERROR(VLOOKUP(J288,Obs.Técnicas23[[Número de Série]:[Mês]],4,0),VLOOKUP(J288,Obs.Técnicas22[[Número de Série]:[Mês]],4,0)),(VLOOKUP(J288,Obs.Técnicas21[[Número de Série]:[Mês]],4,0))),"")</f>
        <v>0</v>
      </c>
      <c r="V288" s="1" t="s">
        <v>1404</v>
      </c>
      <c r="W288" s="1">
        <f t="shared" si="8"/>
        <v>5</v>
      </c>
      <c r="X288" s="1">
        <v>5</v>
      </c>
      <c r="Y288" s="1" t="e">
        <f>VLOOKUP(Controle[[#This Row],[Serial Number]],'Adicionados '!$B:$L,11,FALSE)</f>
        <v>#N/A</v>
      </c>
    </row>
    <row r="289" spans="1:25" hidden="1" x14ac:dyDescent="0.25">
      <c r="A289" s="1" t="s">
        <v>23</v>
      </c>
      <c r="B289" s="1" t="s">
        <v>553</v>
      </c>
      <c r="C289" s="1" t="s">
        <v>414</v>
      </c>
      <c r="D289" s="1" t="s">
        <v>554</v>
      </c>
      <c r="E289" s="1" t="s">
        <v>413</v>
      </c>
      <c r="F289" s="1" t="s">
        <v>414</v>
      </c>
      <c r="G289" s="1" t="s">
        <v>51</v>
      </c>
      <c r="H289" s="1" t="s">
        <v>415</v>
      </c>
      <c r="I289" s="1" t="s">
        <v>43</v>
      </c>
      <c r="J289" s="9" t="s">
        <v>555</v>
      </c>
      <c r="K289" s="1" t="s">
        <v>36</v>
      </c>
      <c r="L289" s="1" t="s">
        <v>45</v>
      </c>
      <c r="M289" s="1" t="s">
        <v>552</v>
      </c>
      <c r="N289" s="1" t="s">
        <v>34</v>
      </c>
      <c r="O289" s="2">
        <v>43978</v>
      </c>
      <c r="P28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89" s="2">
        <f>IFERROR(IFERROR(IFERROR(VLOOKUP(J289,Obs.Técnicas23[[Número de Série]:[Mês]],5,0),VLOOKUP(J289,Obs.Técnicas22[[Número de Série]:[Mês]],5,0)),(VLOOKUP(J289,Obs.Técnicas21[[Número de Série]:[Mês]],5,0))),P289)</f>
        <v>44333</v>
      </c>
      <c r="R289" s="1" t="str">
        <f t="shared" ca="1" si="9"/>
        <v>Vencido</v>
      </c>
      <c r="S289" s="1">
        <f>IFERROR(IFERROR(IFERROR(VLOOKUP(J289,Obs.Técnicas23[[Número de Série]:[Mês]],2,0),VLOOKUP(J289,Obs.Técnicas22[[Número de Série]:[Mês]],2,0)),(VLOOKUP(J289,Obs.Técnicas21[[Número de Série]:[Mês]],2,0))),"")</f>
        <v>12328</v>
      </c>
      <c r="T289" s="1" t="str">
        <f>IFERROR(IFERROR(IFERROR(VLOOKUP(J289,Obs.Técnicas23[[Número de Série]:[Mês]],3,0),VLOOKUP(J289,Obs.Técnicas22[[Número de Série]:[Mês]],3,0)),(VLOOKUP(J289,Obs.Técnicas21[[Número de Série]:[Mês]],3,0))),"Hexis")</f>
        <v>ER ANALITICA</v>
      </c>
      <c r="U289" s="1">
        <f>IFERROR(IFERROR(IFERROR(VLOOKUP(J289,Obs.Técnicas23[[Número de Série]:[Mês]],4,0),VLOOKUP(J289,Obs.Técnicas22[[Número de Série]:[Mês]],4,0)),(VLOOKUP(J289,Obs.Técnicas21[[Número de Série]:[Mês]],4,0))),"")</f>
        <v>0</v>
      </c>
      <c r="V289" s="1" t="s">
        <v>1404</v>
      </c>
      <c r="W289" s="1">
        <f t="shared" si="8"/>
        <v>5</v>
      </c>
      <c r="Y289" s="1" t="e">
        <f>VLOOKUP(Controle[[#This Row],[Serial Number]],'Adicionados '!$B:$L,11,FALSE)</f>
        <v>#N/A</v>
      </c>
    </row>
    <row r="290" spans="1:25" hidden="1" x14ac:dyDescent="0.25">
      <c r="A290" s="1" t="s">
        <v>23</v>
      </c>
      <c r="B290" s="1" t="s">
        <v>553</v>
      </c>
      <c r="C290" s="1" t="s">
        <v>414</v>
      </c>
      <c r="D290" s="1" t="s">
        <v>554</v>
      </c>
      <c r="E290" s="1" t="s">
        <v>413</v>
      </c>
      <c r="F290" s="1" t="s">
        <v>414</v>
      </c>
      <c r="G290" s="1" t="s">
        <v>51</v>
      </c>
      <c r="H290" s="1" t="s">
        <v>415</v>
      </c>
      <c r="I290" s="1" t="s">
        <v>41</v>
      </c>
      <c r="J290" s="9">
        <v>2901955</v>
      </c>
      <c r="K290" s="1" t="s">
        <v>87</v>
      </c>
      <c r="L290" s="1" t="s">
        <v>88</v>
      </c>
      <c r="M290" s="1" t="s">
        <v>552</v>
      </c>
      <c r="N290" s="1" t="s">
        <v>34</v>
      </c>
      <c r="O290" s="2">
        <v>43979</v>
      </c>
      <c r="P29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90" s="2">
        <f>IFERROR(IFERROR(IFERROR(VLOOKUP(J290,Obs.Técnicas23[[Número de Série]:[Mês]],5,0),VLOOKUP(J290,Obs.Técnicas22[[Número de Série]:[Mês]],5,0)),(VLOOKUP(J290,Obs.Técnicas21[[Número de Série]:[Mês]],5,0))),P290)</f>
        <v>44333</v>
      </c>
      <c r="R290" s="1" t="str">
        <f t="shared" ca="1" si="9"/>
        <v>Vencido</v>
      </c>
      <c r="S290" s="1">
        <f>IFERROR(IFERROR(IFERROR(VLOOKUP(J290,Obs.Técnicas23[[Número de Série]:[Mês]],2,0),VLOOKUP(J290,Obs.Técnicas22[[Número de Série]:[Mês]],2,0)),(VLOOKUP(J290,Obs.Técnicas21[[Número de Série]:[Mês]],2,0))),"")</f>
        <v>12345</v>
      </c>
      <c r="T290" s="1" t="str">
        <f>IFERROR(IFERROR(IFERROR(VLOOKUP(J290,Obs.Técnicas23[[Número de Série]:[Mês]],3,0),VLOOKUP(J290,Obs.Técnicas22[[Número de Série]:[Mês]],3,0)),(VLOOKUP(J290,Obs.Técnicas21[[Número de Série]:[Mês]],3,0))),"Hexis")</f>
        <v>ER ANALITICA</v>
      </c>
      <c r="U290" s="1" t="str">
        <f>IFERROR(IFERROR(IFERROR(VLOOKUP(J290,Obs.Técnicas23[[Número de Série]:[Mês]],4,0),VLOOKUP(J290,Obs.Técnicas22[[Número de Série]:[Mês]],4,0)),(VLOOKUP(J290,Obs.Técnicas21[[Número de Série]:[Mês]],4,0))),"")</f>
        <v>Instrumento com divergências de resistividade. Será encaminhado para ER.</v>
      </c>
      <c r="V290" s="1" t="s">
        <v>1404</v>
      </c>
      <c r="W290" s="1">
        <f t="shared" si="8"/>
        <v>5</v>
      </c>
      <c r="X290" s="1">
        <v>4</v>
      </c>
      <c r="Y290" s="1" t="e">
        <f>VLOOKUP(Controle[[#This Row],[Serial Number]],'Adicionados '!$B:$L,11,FALSE)</f>
        <v>#N/A</v>
      </c>
    </row>
    <row r="291" spans="1:25" hidden="1" x14ac:dyDescent="0.25">
      <c r="A291" s="1" t="s">
        <v>23</v>
      </c>
      <c r="B291" s="1" t="s">
        <v>472</v>
      </c>
      <c r="C291" s="1" t="s">
        <v>473</v>
      </c>
      <c r="D291" s="1" t="s">
        <v>474</v>
      </c>
      <c r="E291" s="1" t="s">
        <v>472</v>
      </c>
      <c r="F291" s="1" t="s">
        <v>473</v>
      </c>
      <c r="G291" s="1" t="s">
        <v>467</v>
      </c>
      <c r="H291" s="1" t="s">
        <v>415</v>
      </c>
      <c r="I291" s="1" t="s">
        <v>31</v>
      </c>
      <c r="J291" s="9" t="s">
        <v>475</v>
      </c>
      <c r="K291" s="1" t="s">
        <v>36</v>
      </c>
      <c r="L291" s="1" t="s">
        <v>76</v>
      </c>
      <c r="M291" s="1" t="s">
        <v>569</v>
      </c>
      <c r="N291" s="1" t="s">
        <v>1467</v>
      </c>
      <c r="O291" s="2">
        <v>43979</v>
      </c>
      <c r="P29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91" s="2">
        <f>IFERROR(IFERROR(IFERROR(VLOOKUP(J291,Obs.Técnicas23[[Número de Série]:[Mês]],5,0),VLOOKUP(J291,Obs.Técnicas22[[Número de Série]:[Mês]],5,0)),(VLOOKUP(J291,Obs.Técnicas21[[Número de Série]:[Mês]],5,0))),P291)</f>
        <v>44732</v>
      </c>
      <c r="R291" s="1" t="str">
        <f t="shared" ca="1" si="9"/>
        <v>Calibrado</v>
      </c>
      <c r="S291" s="1">
        <f>IFERROR(IFERROR(IFERROR(VLOOKUP(J291,Obs.Técnicas23[[Número de Série]:[Mês]],2,0),VLOOKUP(J291,Obs.Técnicas22[[Número de Série]:[Mês]],2,0)),(VLOOKUP(J291,Obs.Técnicas21[[Número de Série]:[Mês]],2,0))),"")</f>
        <v>16914</v>
      </c>
      <c r="T291" s="1" t="str">
        <f>IFERROR(IFERROR(IFERROR(VLOOKUP(J291,Obs.Técnicas23[[Número de Série]:[Mês]],3,0),VLOOKUP(J291,Obs.Técnicas22[[Número de Série]:[Mês]],3,0)),(VLOOKUP(J291,Obs.Técnicas21[[Número de Série]:[Mês]],3,0))),"Hexis")</f>
        <v>ER ANALITICA</v>
      </c>
      <c r="U291" s="1">
        <f>IFERROR(IFERROR(IFERROR(VLOOKUP(J291,Obs.Técnicas23[[Número de Série]:[Mês]],4,0),VLOOKUP(J291,Obs.Técnicas22[[Número de Série]:[Mês]],4,0)),(VLOOKUP(J291,Obs.Técnicas21[[Número de Série]:[Mês]],4,0))),"")</f>
        <v>0</v>
      </c>
      <c r="V291" s="1" t="s">
        <v>1209</v>
      </c>
      <c r="W291" s="1">
        <f t="shared" si="8"/>
        <v>6</v>
      </c>
      <c r="X291" s="1">
        <v>8</v>
      </c>
      <c r="Y291" s="1" t="e">
        <f>VLOOKUP(Controle[[#This Row],[Serial Number]],'Adicionados '!$B:$L,11,FALSE)</f>
        <v>#N/A</v>
      </c>
    </row>
    <row r="292" spans="1:25" hidden="1" x14ac:dyDescent="0.25">
      <c r="A292" s="1" t="s">
        <v>23</v>
      </c>
      <c r="B292" s="1" t="s">
        <v>472</v>
      </c>
      <c r="C292" s="1" t="s">
        <v>473</v>
      </c>
      <c r="D292" s="1" t="s">
        <v>474</v>
      </c>
      <c r="E292" s="1" t="s">
        <v>472</v>
      </c>
      <c r="F292" s="1" t="s">
        <v>473</v>
      </c>
      <c r="G292" s="1" t="s">
        <v>467</v>
      </c>
      <c r="H292" s="1" t="s">
        <v>415</v>
      </c>
      <c r="I292" s="1" t="s">
        <v>153</v>
      </c>
      <c r="J292" s="9">
        <v>6261850</v>
      </c>
      <c r="K292" s="1" t="s">
        <v>39</v>
      </c>
      <c r="L292" s="1" t="s">
        <v>154</v>
      </c>
      <c r="M292" s="1" t="s">
        <v>569</v>
      </c>
      <c r="N292" s="1" t="s">
        <v>1467</v>
      </c>
      <c r="O292" s="2">
        <v>44239</v>
      </c>
      <c r="P29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44239</v>
      </c>
      <c r="Q292" s="2">
        <f>IFERROR(IFERROR(IFERROR(VLOOKUP(J292,Obs.Técnicas23[[Número de Série]:[Mês]],5,0),VLOOKUP(J292,Obs.Técnicas22[[Número de Série]:[Mês]],5,0)),(VLOOKUP(J292,Obs.Técnicas21[[Número de Série]:[Mês]],5,0))),P292)</f>
        <v>44732</v>
      </c>
      <c r="R292" s="1" t="str">
        <f t="shared" ca="1" si="9"/>
        <v>Calibrado</v>
      </c>
      <c r="S292" s="1">
        <f>IFERROR(IFERROR(IFERROR(VLOOKUP(J292,Obs.Técnicas23[[Número de Série]:[Mês]],2,0),VLOOKUP(J292,Obs.Técnicas22[[Número de Série]:[Mês]],2,0)),(VLOOKUP(J292,Obs.Técnicas21[[Número de Série]:[Mês]],2,0))),"")</f>
        <v>16916</v>
      </c>
      <c r="T292" s="1" t="str">
        <f>IFERROR(IFERROR(IFERROR(VLOOKUP(J292,Obs.Técnicas23[[Número de Série]:[Mês]],3,0),VLOOKUP(J292,Obs.Técnicas22[[Número de Série]:[Mês]],3,0)),(VLOOKUP(J292,Obs.Técnicas21[[Número de Série]:[Mês]],3,0))),"Hexis")</f>
        <v>ER ANALITICA</v>
      </c>
      <c r="U292" s="1">
        <f>IFERROR(IFERROR(IFERROR(VLOOKUP(J292,Obs.Técnicas23[[Número de Série]:[Mês]],4,0),VLOOKUP(J292,Obs.Técnicas22[[Número de Série]:[Mês]],4,0)),(VLOOKUP(J292,Obs.Técnicas21[[Número de Série]:[Mês]],4,0))),"")</f>
        <v>0</v>
      </c>
      <c r="V292" s="1" t="s">
        <v>1209</v>
      </c>
      <c r="W292" s="1">
        <f t="shared" si="8"/>
        <v>6</v>
      </c>
      <c r="X292" s="1">
        <v>8</v>
      </c>
      <c r="Y292" s="1" t="e">
        <f>VLOOKUP(Controle[[#This Row],[Serial Number]],'Adicionados '!$B:$L,11,FALSE)</f>
        <v>#N/A</v>
      </c>
    </row>
    <row r="293" spans="1:25" hidden="1" x14ac:dyDescent="0.25">
      <c r="A293" s="1" t="s">
        <v>23</v>
      </c>
      <c r="B293" s="1" t="s">
        <v>472</v>
      </c>
      <c r="C293" s="1" t="s">
        <v>473</v>
      </c>
      <c r="D293" s="1" t="s">
        <v>474</v>
      </c>
      <c r="E293" s="1" t="s">
        <v>472</v>
      </c>
      <c r="F293" s="1" t="s">
        <v>473</v>
      </c>
      <c r="G293" s="1" t="s">
        <v>467</v>
      </c>
      <c r="H293" s="1" t="s">
        <v>415</v>
      </c>
      <c r="I293" s="1" t="s">
        <v>55</v>
      </c>
      <c r="J293" s="9">
        <v>160110001009</v>
      </c>
      <c r="K293" s="1" t="s">
        <v>36</v>
      </c>
      <c r="L293" s="1" t="s">
        <v>142</v>
      </c>
      <c r="M293" s="1" t="s">
        <v>569</v>
      </c>
      <c r="N293" s="1" t="s">
        <v>1467</v>
      </c>
      <c r="O293" s="2">
        <v>43980</v>
      </c>
      <c r="P29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93" s="2">
        <f>IFERROR(IFERROR(IFERROR(VLOOKUP(J293,Obs.Técnicas23[[Número de Série]:[Mês]],5,0),VLOOKUP(J293,Obs.Técnicas22[[Número de Série]:[Mês]],5,0)),(VLOOKUP(J293,Obs.Técnicas21[[Número de Série]:[Mês]],5,0))),P293)</f>
        <v>44732</v>
      </c>
      <c r="R293" s="1" t="str">
        <f t="shared" ca="1" si="9"/>
        <v>Calibrado</v>
      </c>
      <c r="S293" s="1">
        <f>IFERROR(IFERROR(IFERROR(VLOOKUP(J293,Obs.Técnicas23[[Número de Série]:[Mês]],2,0),VLOOKUP(J293,Obs.Técnicas22[[Número de Série]:[Mês]],2,0)),(VLOOKUP(J293,Obs.Técnicas21[[Número de Série]:[Mês]],2,0))),"")</f>
        <v>16619</v>
      </c>
      <c r="T293" s="1" t="str">
        <f>IFERROR(IFERROR(IFERROR(VLOOKUP(J293,Obs.Técnicas23[[Número de Série]:[Mês]],3,0),VLOOKUP(J293,Obs.Técnicas22[[Número de Série]:[Mês]],3,0)),(VLOOKUP(J293,Obs.Técnicas21[[Número de Série]:[Mês]],3,0))),"Hexis")</f>
        <v>ER ANALITICA</v>
      </c>
      <c r="U293" s="1">
        <f>IFERROR(IFERROR(IFERROR(VLOOKUP(J293,Obs.Técnicas23[[Número de Série]:[Mês]],4,0),VLOOKUP(J293,Obs.Técnicas22[[Número de Série]:[Mês]],4,0)),(VLOOKUP(J293,Obs.Técnicas21[[Número de Série]:[Mês]],4,0))),"")</f>
        <v>0</v>
      </c>
      <c r="V293" s="1" t="s">
        <v>1209</v>
      </c>
      <c r="W293" s="1">
        <f t="shared" si="8"/>
        <v>6</v>
      </c>
      <c r="X293" s="1">
        <v>8</v>
      </c>
      <c r="Y293" s="1" t="e">
        <f>VLOOKUP(Controle[[#This Row],[Serial Number]],'Adicionados '!$B:$L,11,FALSE)</f>
        <v>#N/A</v>
      </c>
    </row>
    <row r="294" spans="1:25" hidden="1" x14ac:dyDescent="0.25">
      <c r="G294" s="1" t="s">
        <v>332</v>
      </c>
      <c r="H294" s="1" t="s">
        <v>415</v>
      </c>
      <c r="I294" s="1" t="s">
        <v>38</v>
      </c>
      <c r="J294" s="9">
        <v>4244274</v>
      </c>
      <c r="K294" s="1" t="s">
        <v>39</v>
      </c>
      <c r="L294" s="1" t="s">
        <v>1493</v>
      </c>
      <c r="M294" s="1" t="s">
        <v>569</v>
      </c>
      <c r="N294" s="1" t="s">
        <v>1467</v>
      </c>
      <c r="P29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94" s="2">
        <f>IFERROR(IFERROR(IFERROR(VLOOKUP(J294,Obs.Técnicas23[[Número de Série]:[Mês]],5,0),VLOOKUP(J294,Obs.Técnicas22[[Número de Série]:[Mês]],5,0)),(VLOOKUP(J294,Obs.Técnicas21[[Número de Série]:[Mês]],5,0))),P294)</f>
        <v>44981</v>
      </c>
      <c r="R294" s="1" t="str">
        <f t="shared" ca="1" si="9"/>
        <v>Calibrado</v>
      </c>
      <c r="S294" s="1">
        <f>IFERROR(IFERROR(IFERROR(VLOOKUP(J294,Obs.Técnicas23[[Número de Série]:[Mês]],2,0),VLOOKUP(J294,Obs.Técnicas22[[Número de Série]:[Mês]],2,0)),(VLOOKUP(J294,Obs.Técnicas21[[Número de Série]:[Mês]],2,0))),"")</f>
        <v>20571</v>
      </c>
      <c r="T294" s="1" t="str">
        <f>IFERROR(IFERROR(IFERROR(VLOOKUP(J294,Obs.Técnicas23[[Número de Série]:[Mês]],3,0),VLOOKUP(J294,Obs.Técnicas22[[Número de Série]:[Mês]],3,0)),(VLOOKUP(J294,Obs.Técnicas21[[Número de Série]:[Mês]],3,0))),"Hexis")</f>
        <v>ER ANALITICA</v>
      </c>
      <c r="U294" s="1">
        <f>IFERROR(IFERROR(IFERROR(VLOOKUP(J294,Obs.Técnicas23[[Número de Série]:[Mês]],4,0),VLOOKUP(J294,Obs.Técnicas22[[Número de Série]:[Mês]],4,0)),(VLOOKUP(J294,Obs.Técnicas21[[Número de Série]:[Mês]],4,0))),"")</f>
        <v>0</v>
      </c>
      <c r="V294" s="1" t="s">
        <v>1209</v>
      </c>
      <c r="W294" s="1">
        <f>IF(Q294&lt;&gt;"",MONTH(Q294),"")</f>
        <v>2</v>
      </c>
      <c r="Y294" s="1" t="e">
        <f>VLOOKUP(Controle[[#This Row],[Serial Number]],'Adicionados '!$B:$L,11,FALSE)</f>
        <v>#N/A</v>
      </c>
    </row>
    <row r="295" spans="1:25" hidden="1" x14ac:dyDescent="0.25">
      <c r="G295" s="1" t="s">
        <v>332</v>
      </c>
      <c r="H295" s="1" t="s">
        <v>415</v>
      </c>
      <c r="I295" s="1" t="s">
        <v>153</v>
      </c>
      <c r="J295" s="9">
        <v>6288459</v>
      </c>
      <c r="K295" s="1" t="s">
        <v>39</v>
      </c>
      <c r="L295" s="1" t="s">
        <v>154</v>
      </c>
      <c r="M295" s="1" t="s">
        <v>569</v>
      </c>
      <c r="N295" s="1" t="s">
        <v>1467</v>
      </c>
      <c r="P29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95" s="2">
        <f>IFERROR(IFERROR(IFERROR(VLOOKUP(J295,Obs.Técnicas23[[Número de Série]:[Mês]],5,0),VLOOKUP(J295,Obs.Técnicas22[[Número de Série]:[Mês]],5,0)),(VLOOKUP(J295,Obs.Técnicas21[[Número de Série]:[Mês]],5,0))),P295)</f>
        <v>44981</v>
      </c>
      <c r="R295" s="1" t="str">
        <f t="shared" ca="1" si="9"/>
        <v>Calibrado</v>
      </c>
      <c r="S295" s="1">
        <f>IFERROR(IFERROR(IFERROR(VLOOKUP(J295,Obs.Técnicas23[[Número de Série]:[Mês]],2,0),VLOOKUP(J295,Obs.Técnicas22[[Número de Série]:[Mês]],2,0)),(VLOOKUP(J295,Obs.Técnicas21[[Número de Série]:[Mês]],2,0))),"")</f>
        <v>20570</v>
      </c>
      <c r="T295" s="1" t="str">
        <f>IFERROR(IFERROR(IFERROR(VLOOKUP(J295,Obs.Técnicas23[[Número de Série]:[Mês]],3,0),VLOOKUP(J295,Obs.Técnicas22[[Número de Série]:[Mês]],3,0)),(VLOOKUP(J295,Obs.Técnicas21[[Número de Série]:[Mês]],3,0))),"Hexis")</f>
        <v>ER ANALITICA</v>
      </c>
      <c r="U295" s="1">
        <f>IFERROR(IFERROR(IFERROR(VLOOKUP(J295,Obs.Técnicas23[[Número de Série]:[Mês]],4,0),VLOOKUP(J295,Obs.Técnicas22[[Número de Série]:[Mês]],4,0)),(VLOOKUP(J295,Obs.Técnicas21[[Número de Série]:[Mês]],4,0))),"")</f>
        <v>0</v>
      </c>
      <c r="V295" s="1" t="s">
        <v>1209</v>
      </c>
      <c r="W295" s="1">
        <f>IF(Q295&lt;&gt;"",MONTH(Q295),"")</f>
        <v>2</v>
      </c>
      <c r="Y295" s="1" t="e">
        <f>VLOOKUP(Controle[[#This Row],[Serial Number]],'Adicionados '!$B:$L,11,FALSE)</f>
        <v>#N/A</v>
      </c>
    </row>
    <row r="296" spans="1:25" hidden="1" x14ac:dyDescent="0.25">
      <c r="G296" s="1" t="s">
        <v>332</v>
      </c>
      <c r="H296" s="1" t="s">
        <v>415</v>
      </c>
      <c r="I296" s="1" t="s">
        <v>250</v>
      </c>
      <c r="J296" s="9">
        <v>213366601035</v>
      </c>
      <c r="K296" s="1" t="s">
        <v>36</v>
      </c>
      <c r="L296" s="1" t="s">
        <v>128</v>
      </c>
      <c r="M296" s="1" t="s">
        <v>569</v>
      </c>
      <c r="N296" s="1" t="s">
        <v>1467</v>
      </c>
      <c r="P29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296" s="2">
        <f>IFERROR(IFERROR(IFERROR(VLOOKUP(J296,Obs.Técnicas23[[Número de Série]:[Mês]],5,0),VLOOKUP(J296,Obs.Técnicas22[[Número de Série]:[Mês]],5,0)),(VLOOKUP(J296,Obs.Técnicas21[[Número de Série]:[Mês]],5,0))),P296)</f>
        <v>44981</v>
      </c>
      <c r="R296" s="1" t="str">
        <f t="shared" ca="1" si="9"/>
        <v>Calibrado</v>
      </c>
      <c r="S296" s="1">
        <f>IFERROR(IFERROR(IFERROR(VLOOKUP(J296,Obs.Técnicas23[[Número de Série]:[Mês]],2,0),VLOOKUP(J296,Obs.Técnicas22[[Número de Série]:[Mês]],2,0)),(VLOOKUP(J296,Obs.Técnicas21[[Número de Série]:[Mês]],2,0))),"")</f>
        <v>20561</v>
      </c>
      <c r="T296" s="1" t="str">
        <f>IFERROR(IFERROR(IFERROR(VLOOKUP(J296,Obs.Técnicas23[[Número de Série]:[Mês]],3,0),VLOOKUP(J296,Obs.Técnicas22[[Número de Série]:[Mês]],3,0)),(VLOOKUP(J296,Obs.Técnicas21[[Número de Série]:[Mês]],3,0))),"Hexis")</f>
        <v>ER ANALITICA</v>
      </c>
      <c r="U296" s="1">
        <f>IFERROR(IFERROR(IFERROR(VLOOKUP(J296,Obs.Técnicas23[[Número de Série]:[Mês]],4,0),VLOOKUP(J296,Obs.Técnicas22[[Número de Série]:[Mês]],4,0)),(VLOOKUP(J296,Obs.Técnicas21[[Número de Série]:[Mês]],4,0))),"")</f>
        <v>0</v>
      </c>
      <c r="V296" s="1" t="s">
        <v>1209</v>
      </c>
      <c r="W296" s="1">
        <f>IF(Q296&lt;&gt;"",MONTH(Q296),"")</f>
        <v>2</v>
      </c>
      <c r="Y296" s="1" t="e">
        <f>VLOOKUP(Controle[[#This Row],[Serial Number]],'Adicionados '!$B:$L,11,FALSE)</f>
        <v>#N/A</v>
      </c>
    </row>
    <row r="297" spans="1:25" hidden="1" x14ac:dyDescent="0.25">
      <c r="A297" s="1" t="s">
        <v>23</v>
      </c>
      <c r="B297" s="1" t="s">
        <v>329</v>
      </c>
      <c r="C297" s="1" t="s">
        <v>330</v>
      </c>
      <c r="D297" s="1" t="s">
        <v>331</v>
      </c>
      <c r="E297" s="1" t="s">
        <v>329</v>
      </c>
      <c r="F297" s="1" t="s">
        <v>330</v>
      </c>
      <c r="G297" s="1" t="s">
        <v>332</v>
      </c>
      <c r="H297" s="1" t="s">
        <v>415</v>
      </c>
      <c r="I297" s="1" t="s">
        <v>55</v>
      </c>
      <c r="J297" s="9">
        <v>1207916</v>
      </c>
      <c r="K297" s="1" t="s">
        <v>36</v>
      </c>
      <c r="L297" s="1" t="s">
        <v>56</v>
      </c>
      <c r="M297" s="1" t="s">
        <v>569</v>
      </c>
      <c r="N297" s="1" t="s">
        <v>1467</v>
      </c>
      <c r="O297" s="2">
        <v>43978</v>
      </c>
      <c r="P29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97" s="2">
        <f>IFERROR(IFERROR(IFERROR(VLOOKUP(J297,Obs.Técnicas23[[Número de Série]:[Mês]],5,0),VLOOKUP(J297,Obs.Técnicas22[[Número de Série]:[Mês]],5,0)),(VLOOKUP(J297,Obs.Técnicas21[[Número de Série]:[Mês]],5,0))),P297)</f>
        <v>44981</v>
      </c>
      <c r="R297" s="1" t="str">
        <f t="shared" ca="1" si="9"/>
        <v>Calibrado</v>
      </c>
      <c r="S297" s="1">
        <f>IFERROR(IFERROR(IFERROR(VLOOKUP(J297,Obs.Técnicas23[[Número de Série]:[Mês]],2,0),VLOOKUP(J297,Obs.Técnicas22[[Número de Série]:[Mês]],2,0)),(VLOOKUP(J297,Obs.Técnicas21[[Número de Série]:[Mês]],2,0))),"")</f>
        <v>20572</v>
      </c>
      <c r="T297" s="1" t="str">
        <f>IFERROR(IFERROR(IFERROR(VLOOKUP(J297,Obs.Técnicas23[[Número de Série]:[Mês]],3,0),VLOOKUP(J297,Obs.Técnicas22[[Número de Série]:[Mês]],3,0)),(VLOOKUP(J297,Obs.Técnicas21[[Número de Série]:[Mês]],3,0))),"Hexis")</f>
        <v>ER ANALITICA</v>
      </c>
      <c r="U297" s="1" t="str">
        <f>IFERROR(IFERROR(IFERROR(VLOOKUP(J297,Obs.Técnicas23[[Número de Série]:[Mês]],4,0),VLOOKUP(J297,Obs.Técnicas22[[Número de Série]:[Mês]],4,0)),(VLOOKUP(J297,Obs.Técnicas21[[Número de Série]:[Mês]],4,0))),"")</f>
        <v>Necessário substituição dos filtros ópticos KG20 / BG370, devido a oxidação e bateria de lítio, em razão a baixa carga. Circuito leitor de código de barras danificado.</v>
      </c>
      <c r="V297" s="1" t="s">
        <v>1209</v>
      </c>
      <c r="W297" s="1">
        <f t="shared" si="8"/>
        <v>2</v>
      </c>
      <c r="X297" s="1">
        <v>7</v>
      </c>
      <c r="Y297" s="1" t="e">
        <f>VLOOKUP(Controle[[#This Row],[Serial Number]],'Adicionados '!$B:$L,11,FALSE)</f>
        <v>#N/A</v>
      </c>
    </row>
    <row r="298" spans="1:25" hidden="1" x14ac:dyDescent="0.25">
      <c r="A298" s="1" t="s">
        <v>23</v>
      </c>
      <c r="B298" s="1" t="s">
        <v>329</v>
      </c>
      <c r="C298" s="1" t="s">
        <v>330</v>
      </c>
      <c r="D298" s="1" t="s">
        <v>331</v>
      </c>
      <c r="E298" s="1" t="s">
        <v>329</v>
      </c>
      <c r="F298" s="1" t="s">
        <v>330</v>
      </c>
      <c r="G298" s="1" t="s">
        <v>332</v>
      </c>
      <c r="H298" s="1" t="s">
        <v>415</v>
      </c>
      <c r="I298" s="1" t="s">
        <v>31</v>
      </c>
      <c r="J298" s="9">
        <v>1137166</v>
      </c>
      <c r="K298" s="1" t="s">
        <v>36</v>
      </c>
      <c r="L298" s="1" t="s">
        <v>76</v>
      </c>
      <c r="M298" s="1" t="s">
        <v>569</v>
      </c>
      <c r="N298" s="1" t="s">
        <v>1467</v>
      </c>
      <c r="O298" s="2">
        <v>43978</v>
      </c>
      <c r="P29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98" s="2">
        <f>IFERROR(IFERROR(IFERROR(VLOOKUP(J298,Obs.Técnicas23[[Número de Série]:[Mês]],5,0),VLOOKUP(J298,Obs.Técnicas22[[Número de Série]:[Mês]],5,0)),(VLOOKUP(J298,Obs.Técnicas21[[Número de Série]:[Mês]],5,0))),P298)</f>
        <v>44981</v>
      </c>
      <c r="R298" s="1" t="str">
        <f t="shared" ca="1" si="9"/>
        <v>Calibrado</v>
      </c>
      <c r="S298" s="1">
        <f>IFERROR(IFERROR(IFERROR(VLOOKUP(J298,Obs.Técnicas23[[Número de Série]:[Mês]],2,0),VLOOKUP(J298,Obs.Técnicas22[[Número de Série]:[Mês]],2,0)),(VLOOKUP(J298,Obs.Técnicas21[[Número de Série]:[Mês]],2,0))),"")</f>
        <v>20573</v>
      </c>
      <c r="T298" s="1" t="str">
        <f>IFERROR(IFERROR(IFERROR(VLOOKUP(J298,Obs.Técnicas23[[Número de Série]:[Mês]],3,0),VLOOKUP(J298,Obs.Técnicas22[[Número de Série]:[Mês]],3,0)),(VLOOKUP(J298,Obs.Técnicas21[[Número de Série]:[Mês]],3,0))),"Hexis")</f>
        <v>ER ANALITICA</v>
      </c>
      <c r="U298" s="1">
        <f>IFERROR(IFERROR(IFERROR(VLOOKUP(J298,Obs.Técnicas23[[Número de Série]:[Mês]],4,0),VLOOKUP(J298,Obs.Técnicas22[[Número de Série]:[Mês]],4,0)),(VLOOKUP(J298,Obs.Técnicas21[[Número de Série]:[Mês]],4,0))),"")</f>
        <v>0</v>
      </c>
      <c r="V298" s="1" t="s">
        <v>1209</v>
      </c>
      <c r="W298" s="1">
        <f t="shared" si="8"/>
        <v>2</v>
      </c>
      <c r="X298" s="1">
        <v>7</v>
      </c>
      <c r="Y298" s="1" t="e">
        <f>VLOOKUP(Controle[[#This Row],[Serial Number]],'Adicionados '!$B:$L,11,FALSE)</f>
        <v>#N/A</v>
      </c>
    </row>
    <row r="299" spans="1:25" hidden="1" x14ac:dyDescent="0.25">
      <c r="A299" s="1" t="s">
        <v>23</v>
      </c>
      <c r="B299" s="1" t="s">
        <v>329</v>
      </c>
      <c r="C299" s="1" t="s">
        <v>330</v>
      </c>
      <c r="D299" s="1" t="s">
        <v>331</v>
      </c>
      <c r="E299" s="1" t="s">
        <v>329</v>
      </c>
      <c r="F299" s="1" t="s">
        <v>330</v>
      </c>
      <c r="G299" s="1" t="s">
        <v>332</v>
      </c>
      <c r="H299" s="1" t="s">
        <v>415</v>
      </c>
      <c r="I299" s="1" t="s">
        <v>43</v>
      </c>
      <c r="J299" s="9" t="s">
        <v>477</v>
      </c>
      <c r="K299" s="1" t="s">
        <v>36</v>
      </c>
      <c r="L299" s="1" t="s">
        <v>1468</v>
      </c>
      <c r="M299" s="1" t="s">
        <v>569</v>
      </c>
      <c r="N299" s="1" t="s">
        <v>1467</v>
      </c>
      <c r="O299" s="2">
        <v>43978</v>
      </c>
      <c r="P29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299" s="2">
        <f>IFERROR(IFERROR(IFERROR(VLOOKUP(J299,Obs.Técnicas23[[Número de Série]:[Mês]],5,0),VLOOKUP(J299,Obs.Técnicas22[[Número de Série]:[Mês]],5,0)),(VLOOKUP(J299,Obs.Técnicas21[[Número de Série]:[Mês]],5,0))),P299)</f>
        <v>44981</v>
      </c>
      <c r="R299" s="1" t="str">
        <f t="shared" ca="1" si="9"/>
        <v>Calibrado</v>
      </c>
      <c r="S299" s="1">
        <f>IFERROR(IFERROR(IFERROR(VLOOKUP(J299,Obs.Técnicas23[[Número de Série]:[Mês]],2,0),VLOOKUP(J299,Obs.Técnicas22[[Número de Série]:[Mês]],2,0)),(VLOOKUP(J299,Obs.Técnicas21[[Número de Série]:[Mês]],2,0))),"")</f>
        <v>20574</v>
      </c>
      <c r="T299" s="1" t="str">
        <f>IFERROR(IFERROR(IFERROR(VLOOKUP(J299,Obs.Técnicas23[[Número de Série]:[Mês]],3,0),VLOOKUP(J299,Obs.Técnicas22[[Número de Série]:[Mês]],3,0)),(VLOOKUP(J299,Obs.Técnicas21[[Número de Série]:[Mês]],3,0))),"Hexis")</f>
        <v>ER ANALITICA</v>
      </c>
      <c r="U299" s="1">
        <f>IFERROR(IFERROR(IFERROR(VLOOKUP(J299,Obs.Técnicas23[[Número de Série]:[Mês]],4,0),VLOOKUP(J299,Obs.Técnicas22[[Número de Série]:[Mês]],4,0)),(VLOOKUP(J299,Obs.Técnicas21[[Número de Série]:[Mês]],4,0))),"")</f>
        <v>0</v>
      </c>
      <c r="V299" s="1" t="s">
        <v>1209</v>
      </c>
      <c r="W299" s="1">
        <f t="shared" si="8"/>
        <v>2</v>
      </c>
      <c r="X299" s="1">
        <v>7</v>
      </c>
      <c r="Y299" s="1" t="e">
        <f>VLOOKUP(Controle[[#This Row],[Serial Number]],'Adicionados '!$B:$L,11,FALSE)</f>
        <v>#N/A</v>
      </c>
    </row>
    <row r="300" spans="1:25" hidden="1" x14ac:dyDescent="0.25">
      <c r="A300" s="1" t="s">
        <v>23</v>
      </c>
      <c r="B300" s="1" t="s">
        <v>329</v>
      </c>
      <c r="C300" s="1" t="s">
        <v>330</v>
      </c>
      <c r="D300" s="1" t="s">
        <v>331</v>
      </c>
      <c r="E300" s="1" t="s">
        <v>329</v>
      </c>
      <c r="F300" s="1" t="s">
        <v>330</v>
      </c>
      <c r="G300" s="1" t="s">
        <v>332</v>
      </c>
      <c r="H300" s="1" t="s">
        <v>415</v>
      </c>
      <c r="I300" s="1" t="s">
        <v>68</v>
      </c>
      <c r="J300" s="9">
        <v>27308347</v>
      </c>
      <c r="K300" s="1" t="s">
        <v>337</v>
      </c>
      <c r="M300" s="1" t="s">
        <v>569</v>
      </c>
      <c r="N300" s="1" t="s">
        <v>1467</v>
      </c>
      <c r="P30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300" s="2">
        <f>IFERROR(IFERROR(IFERROR(VLOOKUP(J300,Obs.Técnicas23[[Número de Série]:[Mês]],5,0),VLOOKUP(J300,Obs.Técnicas22[[Número de Série]:[Mês]],5,0)),(VLOOKUP(J300,Obs.Técnicas21[[Número de Série]:[Mês]],5,0))),P300)</f>
        <v>44812</v>
      </c>
      <c r="R300" s="1" t="str">
        <f t="shared" ca="1" si="9"/>
        <v>Calibrado</v>
      </c>
      <c r="S300" s="1">
        <f>IFERROR(IFERROR(IFERROR(VLOOKUP(J300,Obs.Técnicas23[[Número de Série]:[Mês]],2,0),VLOOKUP(J300,Obs.Técnicas22[[Número de Série]:[Mês]],2,0)),(VLOOKUP(J300,Obs.Técnicas21[[Número de Série]:[Mês]],2,0))),"")</f>
        <v>17983</v>
      </c>
      <c r="T300" s="1" t="str">
        <f>IFERROR(IFERROR(IFERROR(VLOOKUP(J300,Obs.Técnicas23[[Número de Série]:[Mês]],3,0),VLOOKUP(J300,Obs.Técnicas22[[Número de Série]:[Mês]],3,0)),(VLOOKUP(J300,Obs.Técnicas21[[Número de Série]:[Mês]],3,0))),"Hexis")</f>
        <v>ER ANALITICA</v>
      </c>
      <c r="U300" s="1">
        <f>IFERROR(IFERROR(IFERROR(VLOOKUP(J300,Obs.Técnicas23[[Número de Série]:[Mês]],4,0),VLOOKUP(J300,Obs.Técnicas22[[Número de Série]:[Mês]],4,0)),(VLOOKUP(J300,Obs.Técnicas21[[Número de Série]:[Mês]],4,0))),"")</f>
        <v>0</v>
      </c>
      <c r="V300" s="1" t="s">
        <v>1209</v>
      </c>
      <c r="W300" s="1">
        <f t="shared" si="8"/>
        <v>9</v>
      </c>
      <c r="X300" s="1">
        <v>7</v>
      </c>
      <c r="Y300" s="1" t="e">
        <f>VLOOKUP(Controle[[#This Row],[Serial Number]],'Adicionados '!$B:$L,11,FALSE)</f>
        <v>#N/A</v>
      </c>
    </row>
    <row r="301" spans="1:25" hidden="1" x14ac:dyDescent="0.25">
      <c r="A301" s="1" t="s">
        <v>23</v>
      </c>
      <c r="B301" s="1" t="s">
        <v>329</v>
      </c>
      <c r="C301" s="1" t="s">
        <v>330</v>
      </c>
      <c r="D301" s="1" t="s">
        <v>331</v>
      </c>
      <c r="E301" s="1" t="s">
        <v>329</v>
      </c>
      <c r="F301" s="1" t="s">
        <v>330</v>
      </c>
      <c r="G301" s="1" t="s">
        <v>332</v>
      </c>
      <c r="H301" s="1" t="s">
        <v>415</v>
      </c>
      <c r="I301" s="1" t="s">
        <v>68</v>
      </c>
      <c r="J301" s="9" t="s">
        <v>480</v>
      </c>
      <c r="K301" s="1" t="s">
        <v>334</v>
      </c>
      <c r="M301" s="1" t="s">
        <v>569</v>
      </c>
      <c r="N301" s="1" t="s">
        <v>1467</v>
      </c>
      <c r="P30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301" s="2">
        <f>IFERROR(IFERROR(IFERROR(VLOOKUP(J301,Obs.Técnicas23[[Número de Série]:[Mês]],5,0),VLOOKUP(J301,Obs.Técnicas22[[Número de Série]:[Mês]],5,0)),(VLOOKUP(J301,Obs.Técnicas21[[Número de Série]:[Mês]],5,0))),P301)</f>
        <v>44981</v>
      </c>
      <c r="R301" s="1" t="str">
        <f t="shared" ca="1" si="9"/>
        <v>Calibrado</v>
      </c>
      <c r="S301" s="1">
        <f>IFERROR(IFERROR(IFERROR(VLOOKUP(J301,Obs.Técnicas23[[Número de Série]:[Mês]],2,0),VLOOKUP(J301,Obs.Técnicas22[[Número de Série]:[Mês]],2,0)),(VLOOKUP(J301,Obs.Técnicas21[[Número de Série]:[Mês]],2,0))),"")</f>
        <v>20576</v>
      </c>
      <c r="T301" s="1" t="str">
        <f>IFERROR(IFERROR(IFERROR(VLOOKUP(J301,Obs.Técnicas23[[Número de Série]:[Mês]],3,0),VLOOKUP(J301,Obs.Técnicas22[[Número de Série]:[Mês]],3,0)),(VLOOKUP(J301,Obs.Técnicas21[[Número de Série]:[Mês]],3,0))),"Hexis")</f>
        <v>ER ANALITICA</v>
      </c>
      <c r="U301" s="1">
        <f>IFERROR(IFERROR(IFERROR(VLOOKUP(J301,Obs.Técnicas23[[Número de Série]:[Mês]],4,0),VLOOKUP(J301,Obs.Técnicas22[[Número de Série]:[Mês]],4,0)),(VLOOKUP(J301,Obs.Técnicas21[[Número de Série]:[Mês]],4,0))),"")</f>
        <v>0</v>
      </c>
      <c r="V301" s="1" t="s">
        <v>1209</v>
      </c>
      <c r="W301" s="1">
        <f t="shared" si="8"/>
        <v>2</v>
      </c>
      <c r="X301" s="1">
        <v>7</v>
      </c>
      <c r="Y301" s="1" t="str">
        <f>VLOOKUP(Controle[[#This Row],[Serial Number]],'Adicionados '!$B:$L,11,FALSE)</f>
        <v>ADICIONADO</v>
      </c>
    </row>
    <row r="302" spans="1:25" hidden="1" x14ac:dyDescent="0.25">
      <c r="A302" s="1" t="s">
        <v>23</v>
      </c>
      <c r="B302" s="1" t="s">
        <v>329</v>
      </c>
      <c r="C302" s="1" t="s">
        <v>330</v>
      </c>
      <c r="D302" s="1" t="s">
        <v>331</v>
      </c>
      <c r="E302" s="1" t="s">
        <v>329</v>
      </c>
      <c r="F302" s="1" t="s">
        <v>330</v>
      </c>
      <c r="G302" s="1" t="s">
        <v>332</v>
      </c>
      <c r="H302" s="1" t="s">
        <v>415</v>
      </c>
      <c r="I302" s="1" t="s">
        <v>41</v>
      </c>
      <c r="J302" s="9" t="s">
        <v>481</v>
      </c>
      <c r="K302" s="1" t="s">
        <v>719</v>
      </c>
      <c r="M302" s="1" t="s">
        <v>569</v>
      </c>
      <c r="N302" s="1" t="s">
        <v>1467</v>
      </c>
      <c r="P30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302" s="2">
        <f>IFERROR(IFERROR(IFERROR(VLOOKUP(J302,Obs.Técnicas23[[Número de Série]:[Mês]],5,0),VLOOKUP(J302,Obs.Técnicas22[[Número de Série]:[Mês]],5,0)),(VLOOKUP(J302,Obs.Técnicas21[[Número de Série]:[Mês]],5,0))),P302)</f>
        <v>44981</v>
      </c>
      <c r="R302" s="1" t="str">
        <f t="shared" ca="1" si="9"/>
        <v>Calibrado</v>
      </c>
      <c r="S302" s="1">
        <f>IFERROR(IFERROR(IFERROR(VLOOKUP(J302,Obs.Técnicas23[[Número de Série]:[Mês]],2,0),VLOOKUP(J302,Obs.Técnicas22[[Número de Série]:[Mês]],2,0)),(VLOOKUP(J302,Obs.Técnicas21[[Número de Série]:[Mês]],2,0))),"")</f>
        <v>20577</v>
      </c>
      <c r="T302" s="1" t="str">
        <f>IFERROR(IFERROR(IFERROR(VLOOKUP(J302,Obs.Técnicas23[[Número de Série]:[Mês]],3,0),VLOOKUP(J302,Obs.Técnicas22[[Número de Série]:[Mês]],3,0)),(VLOOKUP(J302,Obs.Técnicas21[[Número de Série]:[Mês]],3,0))),"Hexis")</f>
        <v>ER ANALITICA</v>
      </c>
      <c r="U302" s="1">
        <f>IFERROR(IFERROR(IFERROR(VLOOKUP(J302,Obs.Técnicas23[[Número de Série]:[Mês]],4,0),VLOOKUP(J302,Obs.Técnicas22[[Número de Série]:[Mês]],4,0)),(VLOOKUP(J302,Obs.Técnicas21[[Número de Série]:[Mês]],4,0))),"")</f>
        <v>0</v>
      </c>
      <c r="V302" s="1" t="s">
        <v>1209</v>
      </c>
      <c r="W302" s="1">
        <f t="shared" si="8"/>
        <v>2</v>
      </c>
      <c r="X302" s="1">
        <v>3</v>
      </c>
      <c r="Y302" s="1" t="str">
        <f>VLOOKUP(Controle[[#This Row],[Serial Number]],'Adicionados '!$B:$L,11,FALSE)</f>
        <v>ADICIONADO</v>
      </c>
    </row>
    <row r="303" spans="1:25" hidden="1" x14ac:dyDescent="0.25">
      <c r="A303" s="1" t="s">
        <v>23</v>
      </c>
      <c r="B303" s="1" t="s">
        <v>462</v>
      </c>
      <c r="C303" s="1" t="s">
        <v>463</v>
      </c>
      <c r="D303" s="1" t="s">
        <v>464</v>
      </c>
      <c r="E303" s="1" t="s">
        <v>465</v>
      </c>
      <c r="F303" s="1" t="s">
        <v>466</v>
      </c>
      <c r="G303" s="1" t="s">
        <v>467</v>
      </c>
      <c r="H303" s="1" t="s">
        <v>415</v>
      </c>
      <c r="I303" s="1" t="s">
        <v>68</v>
      </c>
      <c r="J303" s="9" t="s">
        <v>468</v>
      </c>
      <c r="K303" s="1" t="s">
        <v>70</v>
      </c>
      <c r="M303" s="1" t="s">
        <v>569</v>
      </c>
      <c r="N303" s="1" t="s">
        <v>1467</v>
      </c>
      <c r="P30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303" s="2">
        <f>IFERROR(IFERROR(IFERROR(VLOOKUP(J303,Obs.Técnicas23[[Número de Série]:[Mês]],5,0),VLOOKUP(J303,Obs.Técnicas22[[Número de Série]:[Mês]],5,0)),(VLOOKUP(J303,Obs.Técnicas21[[Número de Série]:[Mês]],5,0))),P303)</f>
        <v>44812</v>
      </c>
      <c r="R303" s="1" t="str">
        <f t="shared" ca="1" si="9"/>
        <v>Calibrado</v>
      </c>
      <c r="S303" s="1">
        <f>IFERROR(IFERROR(IFERROR(VLOOKUP(J303,Obs.Técnicas23[[Número de Série]:[Mês]],2,0),VLOOKUP(J303,Obs.Técnicas22[[Número de Série]:[Mês]],2,0)),(VLOOKUP(J303,Obs.Técnicas21[[Número de Série]:[Mês]],2,0))),"")</f>
        <v>17986</v>
      </c>
      <c r="T303" s="1" t="str">
        <f>IFERROR(IFERROR(IFERROR(VLOOKUP(J303,Obs.Técnicas23[[Número de Série]:[Mês]],3,0),VLOOKUP(J303,Obs.Técnicas22[[Número de Série]:[Mês]],3,0)),(VLOOKUP(J303,Obs.Técnicas21[[Número de Série]:[Mês]],3,0))),"Hexis")</f>
        <v>ER ANALITICA</v>
      </c>
      <c r="U303" s="1">
        <f>IFERROR(IFERROR(IFERROR(VLOOKUP(J303,Obs.Técnicas23[[Número de Série]:[Mês]],4,0),VLOOKUP(J303,Obs.Técnicas22[[Número de Série]:[Mês]],4,0)),(VLOOKUP(J303,Obs.Técnicas21[[Número de Série]:[Mês]],4,0))),"")</f>
        <v>0</v>
      </c>
      <c r="V303" s="1" t="s">
        <v>1209</v>
      </c>
      <c r="W303" s="1">
        <f t="shared" si="8"/>
        <v>9</v>
      </c>
      <c r="X303" s="1">
        <v>11</v>
      </c>
      <c r="Y303" s="1" t="str">
        <f>VLOOKUP(Controle[[#This Row],[Serial Number]],'Adicionados '!$B:$L,11,FALSE)</f>
        <v>ADICIONADO</v>
      </c>
    </row>
    <row r="304" spans="1:25" hidden="1" x14ac:dyDescent="0.25">
      <c r="A304" s="1" t="s">
        <v>23</v>
      </c>
      <c r="B304" s="1" t="s">
        <v>462</v>
      </c>
      <c r="C304" s="1" t="s">
        <v>463</v>
      </c>
      <c r="D304" s="1" t="s">
        <v>464</v>
      </c>
      <c r="E304" s="1" t="s">
        <v>465</v>
      </c>
      <c r="F304" s="1" t="s">
        <v>466</v>
      </c>
      <c r="G304" s="1" t="s">
        <v>467</v>
      </c>
      <c r="H304" s="1" t="s">
        <v>415</v>
      </c>
      <c r="I304" s="1" t="s">
        <v>68</v>
      </c>
      <c r="J304" s="9">
        <v>1113112822</v>
      </c>
      <c r="K304" s="1" t="s">
        <v>70</v>
      </c>
      <c r="M304" s="1" t="s">
        <v>569</v>
      </c>
      <c r="N304" s="1" t="s">
        <v>1467</v>
      </c>
      <c r="P30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44333</v>
      </c>
      <c r="Q304" s="2">
        <f>IFERROR(IFERROR(IFERROR(VLOOKUP(J304,Obs.Técnicas23[[Número de Série]:[Mês]],5,0),VLOOKUP(J304,Obs.Técnicas22[[Número de Série]:[Mês]],5,0)),(VLOOKUP(J304,Obs.Técnicas21[[Número de Série]:[Mês]],5,0))),P304)</f>
        <v>44812</v>
      </c>
      <c r="R304" s="1" t="str">
        <f t="shared" ca="1" si="9"/>
        <v>Calibrado</v>
      </c>
      <c r="S304" s="1">
        <f>IFERROR(IFERROR(IFERROR(VLOOKUP(J304,Obs.Técnicas23[[Número de Série]:[Mês]],2,0),VLOOKUP(J304,Obs.Técnicas22[[Número de Série]:[Mês]],2,0)),(VLOOKUP(J304,Obs.Técnicas21[[Número de Série]:[Mês]],2,0))),"")</f>
        <v>17985</v>
      </c>
      <c r="T304" s="1" t="str">
        <f>IFERROR(IFERROR(IFERROR(VLOOKUP(J304,Obs.Técnicas23[[Número de Série]:[Mês]],3,0),VLOOKUP(J304,Obs.Técnicas22[[Número de Série]:[Mês]],3,0)),(VLOOKUP(J304,Obs.Técnicas21[[Número de Série]:[Mês]],3,0))),"Hexis")</f>
        <v>ER ANALITICA</v>
      </c>
      <c r="U304" s="1">
        <f>IFERROR(IFERROR(IFERROR(VLOOKUP(J304,Obs.Técnicas23[[Número de Série]:[Mês]],4,0),VLOOKUP(J304,Obs.Técnicas22[[Número de Série]:[Mês]],4,0)),(VLOOKUP(J304,Obs.Técnicas21[[Número de Série]:[Mês]],4,0))),"")</f>
        <v>0</v>
      </c>
      <c r="V304" s="1" t="s">
        <v>1209</v>
      </c>
      <c r="W304" s="1">
        <f t="shared" si="8"/>
        <v>9</v>
      </c>
      <c r="X304" s="1">
        <v>11</v>
      </c>
      <c r="Y304" s="1" t="e">
        <f>VLOOKUP(Controle[[#This Row],[Serial Number]],'Adicionados '!$B:$L,11,FALSE)</f>
        <v>#N/A</v>
      </c>
    </row>
    <row r="305" spans="1:25" hidden="1" x14ac:dyDescent="0.25">
      <c r="A305" s="1" t="s">
        <v>23</v>
      </c>
      <c r="B305" s="1" t="s">
        <v>465</v>
      </c>
      <c r="C305" s="1" t="s">
        <v>466</v>
      </c>
      <c r="D305" s="1" t="s">
        <v>1334</v>
      </c>
      <c r="E305" s="1" t="s">
        <v>465</v>
      </c>
      <c r="F305" s="1" t="s">
        <v>466</v>
      </c>
      <c r="G305" s="1" t="s">
        <v>467</v>
      </c>
      <c r="H305" s="1" t="s">
        <v>415</v>
      </c>
      <c r="I305" s="1" t="s">
        <v>38</v>
      </c>
      <c r="J305" s="9" t="s">
        <v>1332</v>
      </c>
      <c r="K305" s="1" t="s">
        <v>719</v>
      </c>
      <c r="L305" s="1" t="s">
        <v>1333</v>
      </c>
      <c r="M305" s="1" t="s">
        <v>569</v>
      </c>
      <c r="N305" s="1" t="s">
        <v>1467</v>
      </c>
      <c r="P30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05" s="2">
        <f>IFERROR(IFERROR(IFERROR(VLOOKUP(J305,Obs.Técnicas23[[Número de Série]:[Mês]],5,0),VLOOKUP(J305,Obs.Técnicas22[[Número de Série]:[Mês]],5,0)),(VLOOKUP(J305,Obs.Técnicas21[[Número de Série]:[Mês]],5,0))),P305)</f>
        <v>44812</v>
      </c>
      <c r="R305" s="1" t="str">
        <f t="shared" ca="1" si="9"/>
        <v>Calibrado</v>
      </c>
      <c r="S305" s="1">
        <f>IFERROR(IFERROR(IFERROR(VLOOKUP(J305,Obs.Técnicas23[[Número de Série]:[Mês]],2,0),VLOOKUP(J305,Obs.Técnicas22[[Número de Série]:[Mês]],2,0)),(VLOOKUP(J305,Obs.Técnicas21[[Número de Série]:[Mês]],2,0))),"")</f>
        <v>17984</v>
      </c>
      <c r="T305" s="1" t="str">
        <f>IFERROR(IFERROR(IFERROR(VLOOKUP(J305,Obs.Técnicas23[[Número de Série]:[Mês]],3,0),VLOOKUP(J305,Obs.Técnicas22[[Número de Série]:[Mês]],3,0)),(VLOOKUP(J305,Obs.Técnicas21[[Número de Série]:[Mês]],3,0))),"Hexis")</f>
        <v>ER ANALITICA</v>
      </c>
      <c r="U305" s="1">
        <f>IFERROR(IFERROR(IFERROR(VLOOKUP(J305,Obs.Técnicas23[[Número de Série]:[Mês]],4,0),VLOOKUP(J305,Obs.Técnicas22[[Número de Série]:[Mês]],4,0)),(VLOOKUP(J305,Obs.Técnicas21[[Número de Série]:[Mês]],4,0))),"")</f>
        <v>0</v>
      </c>
      <c r="V305" s="1" t="s">
        <v>1209</v>
      </c>
      <c r="W305" s="1">
        <f t="shared" si="8"/>
        <v>9</v>
      </c>
      <c r="Y305" s="1" t="str">
        <f>VLOOKUP(Controle[[#This Row],[Serial Number]],'Adicionados '!$B:$L,11,FALSE)</f>
        <v>ADICIONADO</v>
      </c>
    </row>
    <row r="306" spans="1:25" hidden="1" x14ac:dyDescent="0.25">
      <c r="G306" s="1" t="s">
        <v>332</v>
      </c>
      <c r="H306" s="1" t="s">
        <v>415</v>
      </c>
      <c r="I306" s="1" t="s">
        <v>41</v>
      </c>
      <c r="J306" s="9">
        <v>2996386</v>
      </c>
      <c r="K306" s="1" t="s">
        <v>1188</v>
      </c>
      <c r="L306" s="1" t="s">
        <v>59</v>
      </c>
      <c r="M306" s="1" t="s">
        <v>569</v>
      </c>
      <c r="N306" s="1" t="s">
        <v>1467</v>
      </c>
      <c r="P30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06" s="2">
        <f>IFERROR(IFERROR(IFERROR(VLOOKUP(J306,Obs.Técnicas23[[Número de Série]:[Mês]],5,0),VLOOKUP(J306,Obs.Técnicas22[[Número de Série]:[Mês]],5,0)),(VLOOKUP(J306,Obs.Técnicas21[[Número de Série]:[Mês]],5,0))),P306)</f>
        <v>44981</v>
      </c>
      <c r="R306" s="1" t="str">
        <f t="shared" ca="1" si="9"/>
        <v>Calibrado</v>
      </c>
      <c r="S306" s="1">
        <f>IFERROR(IFERROR(IFERROR(VLOOKUP(J306,Obs.Técnicas23[[Número de Série]:[Mês]],2,0),VLOOKUP(J306,Obs.Técnicas22[[Número de Série]:[Mês]],2,0)),(VLOOKUP(J306,Obs.Técnicas21[[Número de Série]:[Mês]],2,0))),"")</f>
        <v>20617</v>
      </c>
      <c r="T306" s="1" t="str">
        <f>IFERROR(IFERROR(IFERROR(VLOOKUP(J306,Obs.Técnicas23[[Número de Série]:[Mês]],3,0),VLOOKUP(J306,Obs.Técnicas22[[Número de Série]:[Mês]],3,0)),(VLOOKUP(J306,Obs.Técnicas21[[Número de Série]:[Mês]],3,0))),"Hexis")</f>
        <v>ER ANALITICA</v>
      </c>
      <c r="U306" s="1">
        <f>IFERROR(IFERROR(IFERROR(VLOOKUP(J306,Obs.Técnicas23[[Número de Série]:[Mês]],4,0),VLOOKUP(J306,Obs.Técnicas22[[Número de Série]:[Mês]],4,0)),(VLOOKUP(J306,Obs.Técnicas21[[Número de Série]:[Mês]],4,0))),"")</f>
        <v>0</v>
      </c>
      <c r="V306" s="1" t="s">
        <v>1209</v>
      </c>
      <c r="W306" s="1">
        <f t="shared" si="8"/>
        <v>2</v>
      </c>
      <c r="Y306" s="1" t="str">
        <f>VLOOKUP(Controle[[#This Row],[Serial Number]],'Adicionados '!$B:$L,11,FALSE)</f>
        <v>ADICIONADO</v>
      </c>
    </row>
    <row r="307" spans="1:25" hidden="1" x14ac:dyDescent="0.25">
      <c r="A307" s="1" t="s">
        <v>23</v>
      </c>
      <c r="B307" s="1" t="s">
        <v>562</v>
      </c>
      <c r="C307" s="1" t="s">
        <v>563</v>
      </c>
      <c r="D307" s="1" t="s">
        <v>564</v>
      </c>
      <c r="E307" s="1" t="s">
        <v>565</v>
      </c>
      <c r="F307" s="1" t="s">
        <v>566</v>
      </c>
      <c r="G307" s="1" t="s">
        <v>567</v>
      </c>
      <c r="H307" s="1" t="s">
        <v>415</v>
      </c>
      <c r="I307" s="1" t="s">
        <v>43</v>
      </c>
      <c r="J307" s="9" t="s">
        <v>568</v>
      </c>
      <c r="K307" s="1" t="s">
        <v>36</v>
      </c>
      <c r="L307" s="1" t="s">
        <v>45</v>
      </c>
      <c r="M307" s="1" t="s">
        <v>569</v>
      </c>
      <c r="N307" s="1" t="s">
        <v>436</v>
      </c>
      <c r="O307" s="2">
        <v>44007</v>
      </c>
      <c r="P30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44007</v>
      </c>
      <c r="Q307" s="2">
        <f>IFERROR(IFERROR(IFERROR(VLOOKUP(J307,Obs.Técnicas23[[Número de Série]:[Mês]],5,0),VLOOKUP(J307,Obs.Técnicas22[[Número de Série]:[Mês]],5,0)),(VLOOKUP(J307,Obs.Técnicas21[[Número de Série]:[Mês]],5,0))),P307)</f>
        <v>44725</v>
      </c>
      <c r="R307" s="1" t="str">
        <f t="shared" ca="1" si="9"/>
        <v>Calibrado</v>
      </c>
      <c r="S307" s="1">
        <f>IFERROR(IFERROR(IFERROR(VLOOKUP(J307,Obs.Técnicas23[[Número de Série]:[Mês]],2,0),VLOOKUP(J307,Obs.Técnicas22[[Número de Série]:[Mês]],2,0)),(VLOOKUP(J307,Obs.Técnicas21[[Número de Série]:[Mês]],2,0))),"")</f>
        <v>16819</v>
      </c>
      <c r="T307" s="1" t="str">
        <f>IFERROR(IFERROR(IFERROR(VLOOKUP(J307,Obs.Técnicas23[[Número de Série]:[Mês]],3,0),VLOOKUP(J307,Obs.Técnicas22[[Número de Série]:[Mês]],3,0)),(VLOOKUP(J307,Obs.Técnicas21[[Número de Série]:[Mês]],3,0))),"Hexis")</f>
        <v>ER ANALITICA</v>
      </c>
      <c r="U307" s="1">
        <f>IFERROR(IFERROR(IFERROR(VLOOKUP(J307,Obs.Técnicas23[[Número de Série]:[Mês]],4,0),VLOOKUP(J307,Obs.Técnicas22[[Número de Série]:[Mês]],4,0)),(VLOOKUP(J307,Obs.Técnicas21[[Número de Série]:[Mês]],4,0))),"")</f>
        <v>0</v>
      </c>
      <c r="V307" s="1" t="s">
        <v>1209</v>
      </c>
      <c r="W307" s="1">
        <f t="shared" si="8"/>
        <v>6</v>
      </c>
      <c r="X307" s="1">
        <v>4</v>
      </c>
      <c r="Y307" s="1" t="e">
        <f>VLOOKUP(Controle[[#This Row],[Serial Number]],'Adicionados '!$B:$L,11,FALSE)</f>
        <v>#N/A</v>
      </c>
    </row>
    <row r="308" spans="1:25" hidden="1" x14ac:dyDescent="0.25">
      <c r="A308" s="1" t="s">
        <v>23</v>
      </c>
      <c r="B308" s="1" t="s">
        <v>562</v>
      </c>
      <c r="C308" s="1" t="s">
        <v>563</v>
      </c>
      <c r="D308" s="1" t="s">
        <v>564</v>
      </c>
      <c r="E308" s="1" t="s">
        <v>565</v>
      </c>
      <c r="F308" s="1" t="s">
        <v>566</v>
      </c>
      <c r="G308" s="1" t="s">
        <v>567</v>
      </c>
      <c r="H308" s="1" t="s">
        <v>415</v>
      </c>
      <c r="I308" s="1" t="s">
        <v>38</v>
      </c>
      <c r="J308" s="9">
        <v>1912001002159</v>
      </c>
      <c r="K308" s="1" t="s">
        <v>339</v>
      </c>
      <c r="L308" s="1">
        <v>912</v>
      </c>
      <c r="M308" s="1" t="s">
        <v>569</v>
      </c>
      <c r="N308" s="1" t="s">
        <v>436</v>
      </c>
      <c r="O308" s="2">
        <v>44007</v>
      </c>
      <c r="P30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44007</v>
      </c>
      <c r="Q308" s="2">
        <f>IFERROR(IFERROR(IFERROR(VLOOKUP(J308,Obs.Técnicas23[[Número de Série]:[Mês]],5,0),VLOOKUP(J308,Obs.Técnicas22[[Número de Série]:[Mês]],5,0)),(VLOOKUP(J308,Obs.Técnicas21[[Número de Série]:[Mês]],5,0))),P308)</f>
        <v>44725</v>
      </c>
      <c r="R308" s="1" t="str">
        <f t="shared" ca="1" si="9"/>
        <v>Calibrado</v>
      </c>
      <c r="S308" s="1">
        <f>IFERROR(IFERROR(IFERROR(VLOOKUP(J308,Obs.Técnicas23[[Número de Série]:[Mês]],2,0),VLOOKUP(J308,Obs.Técnicas22[[Número de Série]:[Mês]],2,0)),(VLOOKUP(J308,Obs.Técnicas21[[Número de Série]:[Mês]],2,0))),"")</f>
        <v>16811</v>
      </c>
      <c r="T308" s="1" t="str">
        <f>IFERROR(IFERROR(IFERROR(VLOOKUP(J308,Obs.Técnicas23[[Número de Série]:[Mês]],3,0),VLOOKUP(J308,Obs.Técnicas22[[Número de Série]:[Mês]],3,0)),(VLOOKUP(J308,Obs.Técnicas21[[Número de Série]:[Mês]],3,0))),"Hexis")</f>
        <v>ER ANALITICA</v>
      </c>
      <c r="U308" s="1">
        <f>IFERROR(IFERROR(IFERROR(VLOOKUP(J308,Obs.Técnicas23[[Número de Série]:[Mês]],4,0),VLOOKUP(J308,Obs.Técnicas22[[Número de Série]:[Mês]],4,0)),(VLOOKUP(J308,Obs.Técnicas21[[Número de Série]:[Mês]],4,0))),"")</f>
        <v>0</v>
      </c>
      <c r="V308" s="1" t="s">
        <v>1209</v>
      </c>
      <c r="W308" s="1">
        <f t="shared" si="8"/>
        <v>6</v>
      </c>
      <c r="X308" s="1">
        <v>4</v>
      </c>
      <c r="Y308" s="1" t="e">
        <f>VLOOKUP(Controle[[#This Row],[Serial Number]],'Adicionados '!$B:$L,11,FALSE)</f>
        <v>#N/A</v>
      </c>
    </row>
    <row r="309" spans="1:25" hidden="1" x14ac:dyDescent="0.25">
      <c r="A309" s="1" t="s">
        <v>23</v>
      </c>
      <c r="B309" s="1" t="s">
        <v>562</v>
      </c>
      <c r="C309" s="1" t="s">
        <v>563</v>
      </c>
      <c r="D309" s="1" t="s">
        <v>564</v>
      </c>
      <c r="E309" s="1" t="s">
        <v>565</v>
      </c>
      <c r="F309" s="1" t="s">
        <v>566</v>
      </c>
      <c r="G309" s="1" t="s">
        <v>567</v>
      </c>
      <c r="H309" s="1" t="s">
        <v>415</v>
      </c>
      <c r="I309" s="1" t="s">
        <v>55</v>
      </c>
      <c r="J309" s="9" t="s">
        <v>570</v>
      </c>
      <c r="K309" s="1" t="s">
        <v>571</v>
      </c>
      <c r="L309" s="1" t="s">
        <v>572</v>
      </c>
      <c r="M309" s="1" t="s">
        <v>569</v>
      </c>
      <c r="N309" s="1" t="s">
        <v>436</v>
      </c>
      <c r="O309" s="2">
        <v>44007</v>
      </c>
      <c r="P30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44007</v>
      </c>
      <c r="Q309" s="2">
        <f>IFERROR(IFERROR(IFERROR(VLOOKUP(J309,Obs.Técnicas23[[Número de Série]:[Mês]],5,0),VLOOKUP(J309,Obs.Técnicas22[[Número de Série]:[Mês]],5,0)),(VLOOKUP(J309,Obs.Técnicas21[[Número de Série]:[Mês]],5,0))),P309)</f>
        <v>44725</v>
      </c>
      <c r="R309" s="1" t="str">
        <f t="shared" ca="1" si="9"/>
        <v>Calibrado</v>
      </c>
      <c r="S309" s="1">
        <f>IFERROR(IFERROR(IFERROR(VLOOKUP(J309,Obs.Técnicas23[[Número de Série]:[Mês]],2,0),VLOOKUP(J309,Obs.Técnicas22[[Número de Série]:[Mês]],2,0)),(VLOOKUP(J309,Obs.Técnicas21[[Número de Série]:[Mês]],2,0))),"")</f>
        <v>16812</v>
      </c>
      <c r="T309" s="1" t="str">
        <f>IFERROR(IFERROR(IFERROR(VLOOKUP(J309,Obs.Técnicas23[[Número de Série]:[Mês]],3,0),VLOOKUP(J309,Obs.Técnicas22[[Número de Série]:[Mês]],3,0)),(VLOOKUP(J309,Obs.Técnicas21[[Número de Série]:[Mês]],3,0))),"Hexis")</f>
        <v>ER ANALITICA</v>
      </c>
      <c r="U309" s="1">
        <f>IFERROR(IFERROR(IFERROR(VLOOKUP(J309,Obs.Técnicas23[[Número de Série]:[Mês]],4,0),VLOOKUP(J309,Obs.Técnicas22[[Número de Série]:[Mês]],4,0)),(VLOOKUP(J309,Obs.Técnicas21[[Número de Série]:[Mês]],4,0))),"")</f>
        <v>0</v>
      </c>
      <c r="V309" s="1" t="s">
        <v>1209</v>
      </c>
      <c r="W309" s="1">
        <f t="shared" si="8"/>
        <v>6</v>
      </c>
      <c r="X309" s="1">
        <v>4</v>
      </c>
      <c r="Y309" s="1" t="e">
        <f>VLOOKUP(Controle[[#This Row],[Serial Number]],'Adicionados '!$B:$L,11,FALSE)</f>
        <v>#N/A</v>
      </c>
    </row>
    <row r="310" spans="1:25" hidden="1" x14ac:dyDescent="0.25">
      <c r="A310" s="1" t="s">
        <v>23</v>
      </c>
      <c r="B310" s="1" t="s">
        <v>562</v>
      </c>
      <c r="C310" s="1" t="s">
        <v>563</v>
      </c>
      <c r="D310" s="1" t="s">
        <v>564</v>
      </c>
      <c r="E310" s="1" t="s">
        <v>565</v>
      </c>
      <c r="F310" s="1" t="s">
        <v>566</v>
      </c>
      <c r="G310" s="1" t="s">
        <v>567</v>
      </c>
      <c r="H310" s="1" t="s">
        <v>415</v>
      </c>
      <c r="I310" s="1" t="s">
        <v>41</v>
      </c>
      <c r="J310" s="9" t="s">
        <v>573</v>
      </c>
      <c r="K310" s="1" t="s">
        <v>70</v>
      </c>
      <c r="L310" s="1" t="s">
        <v>574</v>
      </c>
      <c r="M310" s="1" t="s">
        <v>569</v>
      </c>
      <c r="N310" s="1" t="s">
        <v>436</v>
      </c>
      <c r="O310" s="2">
        <v>44007</v>
      </c>
      <c r="P31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44368</v>
      </c>
      <c r="Q310" s="2">
        <f>IFERROR(IFERROR(IFERROR(VLOOKUP(J310,Obs.Técnicas23[[Número de Série]:[Mês]],5,0),VLOOKUP(J310,Obs.Técnicas22[[Número de Série]:[Mês]],5,0)),(VLOOKUP(J310,Obs.Técnicas21[[Número de Série]:[Mês]],5,0))),P310)</f>
        <v>44725</v>
      </c>
      <c r="R310" s="1" t="str">
        <f t="shared" ca="1" si="9"/>
        <v>Calibrado</v>
      </c>
      <c r="S310" s="1">
        <f>IFERROR(IFERROR(IFERROR(VLOOKUP(J310,Obs.Técnicas23[[Número de Série]:[Mês]],2,0),VLOOKUP(J310,Obs.Técnicas22[[Número de Série]:[Mês]],2,0)),(VLOOKUP(J310,Obs.Técnicas21[[Número de Série]:[Mês]],2,0))),"")</f>
        <v>16813</v>
      </c>
      <c r="T310" s="1" t="str">
        <f>IFERROR(IFERROR(IFERROR(VLOOKUP(J310,Obs.Técnicas23[[Número de Série]:[Mês]],3,0),VLOOKUP(J310,Obs.Técnicas22[[Número de Série]:[Mês]],3,0)),(VLOOKUP(J310,Obs.Técnicas21[[Número de Série]:[Mês]],3,0))),"Hexis")</f>
        <v>ER ANALITICA</v>
      </c>
      <c r="U310" s="1">
        <f>IFERROR(IFERROR(IFERROR(VLOOKUP(J310,Obs.Técnicas23[[Número de Série]:[Mês]],4,0),VLOOKUP(J310,Obs.Técnicas22[[Número de Série]:[Mês]],4,0)),(VLOOKUP(J310,Obs.Técnicas21[[Número de Série]:[Mês]],4,0))),"")</f>
        <v>0</v>
      </c>
      <c r="V310" s="1" t="s">
        <v>1209</v>
      </c>
      <c r="W310" s="1">
        <f t="shared" si="8"/>
        <v>6</v>
      </c>
      <c r="X310" s="1">
        <v>7</v>
      </c>
      <c r="Y310" s="1" t="e">
        <f>VLOOKUP(Controle[[#This Row],[Serial Number]],'Adicionados '!$B:$L,11,FALSE)</f>
        <v>#N/A</v>
      </c>
    </row>
    <row r="311" spans="1:25" hidden="1" x14ac:dyDescent="0.25">
      <c r="A311" s="1" t="s">
        <v>23</v>
      </c>
      <c r="B311" s="1" t="s">
        <v>562</v>
      </c>
      <c r="C311" s="1" t="s">
        <v>563</v>
      </c>
      <c r="D311" s="1" t="s">
        <v>564</v>
      </c>
      <c r="E311" s="1" t="s">
        <v>565</v>
      </c>
      <c r="F311" s="1" t="s">
        <v>566</v>
      </c>
      <c r="G311" s="1" t="s">
        <v>567</v>
      </c>
      <c r="H311" s="1" t="s">
        <v>415</v>
      </c>
      <c r="I311" s="1" t="s">
        <v>41</v>
      </c>
      <c r="J311" s="9">
        <v>1827001034317</v>
      </c>
      <c r="K311" s="1" t="s">
        <v>339</v>
      </c>
      <c r="L311" s="1" t="s">
        <v>340</v>
      </c>
      <c r="M311" s="1" t="s">
        <v>569</v>
      </c>
      <c r="N311" s="1" t="s">
        <v>436</v>
      </c>
      <c r="O311" s="2">
        <v>44007</v>
      </c>
      <c r="P31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44007</v>
      </c>
      <c r="Q311" s="2">
        <f>IFERROR(IFERROR(IFERROR(VLOOKUP(J311,Obs.Técnicas23[[Número de Série]:[Mês]],5,0),VLOOKUP(J311,Obs.Técnicas22[[Número de Série]:[Mês]],5,0)),(VLOOKUP(J311,Obs.Técnicas21[[Número de Série]:[Mês]],5,0))),P311)</f>
        <v>44725</v>
      </c>
      <c r="R311" s="1" t="str">
        <f t="shared" ca="1" si="9"/>
        <v>Calibrado</v>
      </c>
      <c r="S311" s="1">
        <f>IFERROR(IFERROR(IFERROR(VLOOKUP(J311,Obs.Técnicas23[[Número de Série]:[Mês]],2,0),VLOOKUP(J311,Obs.Técnicas22[[Número de Série]:[Mês]],2,0)),(VLOOKUP(J311,Obs.Técnicas21[[Número de Série]:[Mês]],2,0))),"")</f>
        <v>16815</v>
      </c>
      <c r="T311" s="1" t="str">
        <f>IFERROR(IFERROR(IFERROR(VLOOKUP(J311,Obs.Técnicas23[[Número de Série]:[Mês]],3,0),VLOOKUP(J311,Obs.Técnicas22[[Número de Série]:[Mês]],3,0)),(VLOOKUP(J311,Obs.Técnicas21[[Número de Série]:[Mês]],3,0))),"Hexis")</f>
        <v>ER ANALITICA</v>
      </c>
      <c r="U311" s="1">
        <f>IFERROR(IFERROR(IFERROR(VLOOKUP(J311,Obs.Técnicas23[[Número de Série]:[Mês]],4,0),VLOOKUP(J311,Obs.Técnicas22[[Número de Série]:[Mês]],4,0)),(VLOOKUP(J311,Obs.Técnicas21[[Número de Série]:[Mês]],4,0))),"")</f>
        <v>0</v>
      </c>
      <c r="V311" s="1" t="s">
        <v>1209</v>
      </c>
      <c r="W311" s="1">
        <f t="shared" si="8"/>
        <v>6</v>
      </c>
      <c r="X311" s="1">
        <v>8</v>
      </c>
      <c r="Y311" s="1" t="e">
        <f>VLOOKUP(Controle[[#This Row],[Serial Number]],'Adicionados '!$B:$L,11,FALSE)</f>
        <v>#N/A</v>
      </c>
    </row>
    <row r="312" spans="1:25" hidden="1" x14ac:dyDescent="0.25">
      <c r="A312" s="1" t="s">
        <v>23</v>
      </c>
      <c r="B312" s="1" t="s">
        <v>562</v>
      </c>
      <c r="C312" s="1" t="s">
        <v>563</v>
      </c>
      <c r="D312" s="1" t="s">
        <v>564</v>
      </c>
      <c r="E312" s="1" t="s">
        <v>565</v>
      </c>
      <c r="F312" s="1" t="s">
        <v>566</v>
      </c>
      <c r="G312" s="1" t="s">
        <v>567</v>
      </c>
      <c r="H312" s="1" t="s">
        <v>415</v>
      </c>
      <c r="I312" s="1" t="s">
        <v>41</v>
      </c>
      <c r="J312" s="9">
        <v>1827001034324</v>
      </c>
      <c r="K312" s="1" t="s">
        <v>339</v>
      </c>
      <c r="L312" s="1" t="s">
        <v>340</v>
      </c>
      <c r="M312" s="1" t="s">
        <v>569</v>
      </c>
      <c r="N312" s="1" t="s">
        <v>436</v>
      </c>
      <c r="O312" s="2">
        <v>44007</v>
      </c>
      <c r="P31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44368</v>
      </c>
      <c r="Q312" s="2">
        <f>IFERROR(IFERROR(IFERROR(VLOOKUP(J312,Obs.Técnicas23[[Número de Série]:[Mês]],5,0),VLOOKUP(J312,Obs.Técnicas22[[Número de Série]:[Mês]],5,0)),(VLOOKUP(J312,Obs.Técnicas21[[Número de Série]:[Mês]],5,0))),P312)</f>
        <v>44725</v>
      </c>
      <c r="R312" s="1" t="str">
        <f t="shared" ca="1" si="9"/>
        <v>Calibrado</v>
      </c>
      <c r="S312" s="1">
        <f>IFERROR(IFERROR(IFERROR(VLOOKUP(J312,Obs.Técnicas23[[Número de Série]:[Mês]],2,0),VLOOKUP(J312,Obs.Técnicas22[[Número de Série]:[Mês]],2,0)),(VLOOKUP(J312,Obs.Técnicas21[[Número de Série]:[Mês]],2,0))),"")</f>
        <v>16814</v>
      </c>
      <c r="T312" s="1" t="str">
        <f>IFERROR(IFERROR(IFERROR(VLOOKUP(J312,Obs.Técnicas23[[Número de Série]:[Mês]],3,0),VLOOKUP(J312,Obs.Técnicas22[[Número de Série]:[Mês]],3,0)),(VLOOKUP(J312,Obs.Técnicas21[[Número de Série]:[Mês]],3,0))),"Hexis")</f>
        <v>ER ANALITICA</v>
      </c>
      <c r="U312" s="1">
        <f>IFERROR(IFERROR(IFERROR(VLOOKUP(J312,Obs.Técnicas23[[Número de Série]:[Mês]],4,0),VLOOKUP(J312,Obs.Técnicas22[[Número de Série]:[Mês]],4,0)),(VLOOKUP(J312,Obs.Técnicas21[[Número de Série]:[Mês]],4,0))),"")</f>
        <v>0</v>
      </c>
      <c r="V312" s="1" t="s">
        <v>1209</v>
      </c>
      <c r="W312" s="1">
        <f t="shared" si="8"/>
        <v>6</v>
      </c>
      <c r="X312" s="1">
        <v>8</v>
      </c>
      <c r="Y312" s="1" t="e">
        <f>VLOOKUP(Controle[[#This Row],[Serial Number]],'Adicionados '!$B:$L,11,FALSE)</f>
        <v>#N/A</v>
      </c>
    </row>
    <row r="313" spans="1:25" hidden="1" x14ac:dyDescent="0.25">
      <c r="A313" s="1" t="s">
        <v>23</v>
      </c>
      <c r="B313" s="1" t="s">
        <v>562</v>
      </c>
      <c r="C313" s="1" t="s">
        <v>563</v>
      </c>
      <c r="D313" s="1" t="s">
        <v>564</v>
      </c>
      <c r="E313" s="1" t="s">
        <v>565</v>
      </c>
      <c r="F313" s="1" t="s">
        <v>566</v>
      </c>
      <c r="G313" s="1" t="s">
        <v>567</v>
      </c>
      <c r="H313" s="1" t="s">
        <v>415</v>
      </c>
      <c r="I313" s="1" t="s">
        <v>55</v>
      </c>
      <c r="J313" s="9">
        <v>1531607</v>
      </c>
      <c r="K313" s="1" t="s">
        <v>36</v>
      </c>
      <c r="L313" s="1" t="s">
        <v>96</v>
      </c>
      <c r="M313" s="1" t="s">
        <v>569</v>
      </c>
      <c r="N313" s="1" t="s">
        <v>436</v>
      </c>
      <c r="O313" s="2">
        <v>44007</v>
      </c>
      <c r="P31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44498</v>
      </c>
      <c r="Q313" s="2">
        <f>IFERROR(IFERROR(IFERROR(VLOOKUP(J313,Obs.Técnicas23[[Número de Série]:[Mês]],5,0),VLOOKUP(J313,Obs.Técnicas22[[Número de Série]:[Mês]],5,0)),(VLOOKUP(J313,Obs.Técnicas21[[Número de Série]:[Mês]],5,0))),P313)</f>
        <v>44725</v>
      </c>
      <c r="R313" s="1" t="str">
        <f t="shared" ca="1" si="9"/>
        <v>Calibrado</v>
      </c>
      <c r="S313" s="1">
        <f>IFERROR(IFERROR(IFERROR(VLOOKUP(J313,Obs.Técnicas23[[Número de Série]:[Mês]],2,0),VLOOKUP(J313,Obs.Técnicas22[[Número de Série]:[Mês]],2,0)),(VLOOKUP(J313,Obs.Técnicas21[[Número de Série]:[Mês]],2,0))),"")</f>
        <v>16816</v>
      </c>
      <c r="T313" s="1" t="str">
        <f>IFERROR(IFERROR(IFERROR(VLOOKUP(J313,Obs.Técnicas23[[Número de Série]:[Mês]],3,0),VLOOKUP(J313,Obs.Técnicas22[[Número de Série]:[Mês]],3,0)),(VLOOKUP(J313,Obs.Técnicas21[[Número de Série]:[Mês]],3,0))),"Hexis")</f>
        <v>ER ANALITICA</v>
      </c>
      <c r="U313" s="1">
        <f>IFERROR(IFERROR(IFERROR(VLOOKUP(J313,Obs.Técnicas23[[Número de Série]:[Mês]],4,0),VLOOKUP(J313,Obs.Técnicas22[[Número de Série]:[Mês]],4,0)),(VLOOKUP(J313,Obs.Técnicas21[[Número de Série]:[Mês]],4,0))),"")</f>
        <v>0</v>
      </c>
      <c r="V313" s="1" t="s">
        <v>1209</v>
      </c>
      <c r="W313" s="1">
        <f t="shared" si="8"/>
        <v>6</v>
      </c>
      <c r="X313" s="1">
        <v>8</v>
      </c>
      <c r="Y313" s="1" t="str">
        <f>VLOOKUP(Controle[[#This Row],[Serial Number]],'Adicionados '!$B:$L,11,FALSE)</f>
        <v>ADICIONADO</v>
      </c>
    </row>
    <row r="314" spans="1:25" hidden="1" x14ac:dyDescent="0.25">
      <c r="A314" s="1" t="s">
        <v>23</v>
      </c>
      <c r="B314" s="1" t="s">
        <v>562</v>
      </c>
      <c r="C314" s="1" t="s">
        <v>563</v>
      </c>
      <c r="D314" s="1" t="s">
        <v>564</v>
      </c>
      <c r="E314" s="1" t="s">
        <v>565</v>
      </c>
      <c r="F314" s="1" t="s">
        <v>566</v>
      </c>
      <c r="G314" s="1" t="s">
        <v>567</v>
      </c>
      <c r="H314" s="1" t="s">
        <v>415</v>
      </c>
      <c r="I314" s="1" t="s">
        <v>43</v>
      </c>
      <c r="J314" s="9" t="s">
        <v>575</v>
      </c>
      <c r="K314" s="1" t="s">
        <v>36</v>
      </c>
      <c r="L314" s="1" t="s">
        <v>45</v>
      </c>
      <c r="M314" s="1" t="s">
        <v>569</v>
      </c>
      <c r="N314" s="1" t="s">
        <v>436</v>
      </c>
      <c r="P31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14" s="2">
        <f>IFERROR(IFERROR(IFERROR(VLOOKUP(J314,Obs.Técnicas23[[Número de Série]:[Mês]],5,0),VLOOKUP(J314,Obs.Técnicas22[[Número de Série]:[Mês]],5,0)),(VLOOKUP(J314,Obs.Técnicas21[[Número de Série]:[Mês]],5,0))),P314)</f>
        <v>44725</v>
      </c>
      <c r="R314" s="1" t="str">
        <f t="shared" ca="1" si="9"/>
        <v>Calibrado</v>
      </c>
      <c r="S314" s="1">
        <f>IFERROR(IFERROR(IFERROR(VLOOKUP(J314,Obs.Técnicas23[[Número de Série]:[Mês]],2,0),VLOOKUP(J314,Obs.Técnicas22[[Número de Série]:[Mês]],2,0)),(VLOOKUP(J314,Obs.Técnicas21[[Número de Série]:[Mês]],2,0))),"")</f>
        <v>16810</v>
      </c>
      <c r="T314" s="1" t="str">
        <f>IFERROR(IFERROR(IFERROR(VLOOKUP(J314,Obs.Técnicas23[[Número de Série]:[Mês]],3,0),VLOOKUP(J314,Obs.Técnicas22[[Número de Série]:[Mês]],3,0)),(VLOOKUP(J314,Obs.Técnicas21[[Número de Série]:[Mês]],3,0))),"Hexis")</f>
        <v>ER ANALITICA</v>
      </c>
      <c r="U314" s="1">
        <f>IFERROR(IFERROR(IFERROR(VLOOKUP(J314,Obs.Técnicas23[[Número de Série]:[Mês]],4,0),VLOOKUP(J314,Obs.Técnicas22[[Número de Série]:[Mês]],4,0)),(VLOOKUP(J314,Obs.Técnicas21[[Número de Série]:[Mês]],4,0))),"")</f>
        <v>0</v>
      </c>
      <c r="V314" s="1" t="s">
        <v>1209</v>
      </c>
      <c r="W314" s="1">
        <f t="shared" si="8"/>
        <v>6</v>
      </c>
      <c r="X314" s="1">
        <v>8</v>
      </c>
      <c r="Y314" s="1" t="str">
        <f>VLOOKUP(Controle[[#This Row],[Serial Number]],'Adicionados '!$B:$L,11,FALSE)</f>
        <v>ADICIONADO</v>
      </c>
    </row>
    <row r="315" spans="1:25" hidden="1" x14ac:dyDescent="0.25">
      <c r="A315" s="1" t="s">
        <v>23</v>
      </c>
      <c r="B315" s="1" t="s">
        <v>562</v>
      </c>
      <c r="C315" s="1" t="s">
        <v>563</v>
      </c>
      <c r="D315" s="1" t="s">
        <v>564</v>
      </c>
      <c r="E315" s="1" t="s">
        <v>565</v>
      </c>
      <c r="F315" s="1" t="s">
        <v>566</v>
      </c>
      <c r="G315" s="1" t="s">
        <v>567</v>
      </c>
      <c r="H315" s="1" t="s">
        <v>415</v>
      </c>
      <c r="I315" s="1" t="s">
        <v>250</v>
      </c>
      <c r="J315" s="9" t="s">
        <v>576</v>
      </c>
      <c r="K315" s="1" t="s">
        <v>36</v>
      </c>
      <c r="L315" s="1" t="s">
        <v>37</v>
      </c>
      <c r="M315" s="1" t="s">
        <v>569</v>
      </c>
      <c r="N315" s="1" t="s">
        <v>436</v>
      </c>
      <c r="P31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15" s="2">
        <f>IFERROR(IFERROR(IFERROR(VLOOKUP(J315,Obs.Técnicas23[[Número de Série]:[Mês]],5,0),VLOOKUP(J315,Obs.Técnicas22[[Número de Série]:[Mês]],5,0)),(VLOOKUP(J315,Obs.Técnicas21[[Número de Série]:[Mês]],5,0))),P315)</f>
        <v>44725</v>
      </c>
      <c r="R315" s="1" t="str">
        <f t="shared" ca="1" si="9"/>
        <v>Calibrado</v>
      </c>
      <c r="S315" s="1">
        <f>IFERROR(IFERROR(IFERROR(VLOOKUP(J315,Obs.Técnicas23[[Número de Série]:[Mês]],2,0),VLOOKUP(J315,Obs.Técnicas22[[Número de Série]:[Mês]],2,0)),(VLOOKUP(J315,Obs.Técnicas21[[Número de Série]:[Mês]],2,0))),"")</f>
        <v>16817</v>
      </c>
      <c r="T315" s="1" t="str">
        <f>IFERROR(IFERROR(IFERROR(VLOOKUP(J315,Obs.Técnicas23[[Número de Série]:[Mês]],3,0),VLOOKUP(J315,Obs.Técnicas22[[Número de Série]:[Mês]],3,0)),(VLOOKUP(J315,Obs.Técnicas21[[Número de Série]:[Mês]],3,0))),"Hexis")</f>
        <v>ER ANALITICA</v>
      </c>
      <c r="U315" s="1" t="str">
        <f>IFERROR(IFERROR(IFERROR(VLOOKUP(J315,Obs.Técnicas23[[Número de Série]:[Mês]],4,0),VLOOKUP(J315,Obs.Técnicas22[[Número de Série]:[Mês]],4,0)),(VLOOKUP(J315,Obs.Técnicas21[[Número de Série]:[Mês]],4,0))),"")</f>
        <v>Instrumento com demasiada oxidação no compartimento de pilhas, liberado com restrição.</v>
      </c>
      <c r="V315" s="1" t="s">
        <v>1209</v>
      </c>
      <c r="W315" s="1">
        <f t="shared" si="8"/>
        <v>6</v>
      </c>
      <c r="X315" s="1">
        <v>8</v>
      </c>
      <c r="Y315" s="1" t="str">
        <f>VLOOKUP(Controle[[#This Row],[Serial Number]],'Adicionados '!$B:$L,11,FALSE)</f>
        <v>ADICIONADO</v>
      </c>
    </row>
    <row r="316" spans="1:25" hidden="1" x14ac:dyDescent="0.25">
      <c r="A316" s="1" t="s">
        <v>23</v>
      </c>
      <c r="B316" s="1" t="s">
        <v>562</v>
      </c>
      <c r="C316" s="1" t="s">
        <v>563</v>
      </c>
      <c r="D316" s="1" t="s">
        <v>564</v>
      </c>
      <c r="E316" s="1" t="s">
        <v>565</v>
      </c>
      <c r="F316" s="1" t="s">
        <v>566</v>
      </c>
      <c r="G316" s="1" t="s">
        <v>567</v>
      </c>
      <c r="H316" s="1" t="s">
        <v>415</v>
      </c>
      <c r="I316" s="1" t="s">
        <v>250</v>
      </c>
      <c r="J316" s="9" t="s">
        <v>577</v>
      </c>
      <c r="K316" s="1" t="s">
        <v>36</v>
      </c>
      <c r="L316" s="1" t="s">
        <v>37</v>
      </c>
      <c r="M316" s="1" t="s">
        <v>569</v>
      </c>
      <c r="N316" s="1" t="s">
        <v>436</v>
      </c>
      <c r="P31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16" s="2">
        <f>IFERROR(IFERROR(IFERROR(VLOOKUP(J316,Obs.Técnicas23[[Número de Série]:[Mês]],5,0),VLOOKUP(J316,Obs.Técnicas22[[Número de Série]:[Mês]],5,0)),(VLOOKUP(J316,Obs.Técnicas21[[Número de Série]:[Mês]],5,0))),P316)</f>
        <v>44725</v>
      </c>
      <c r="R316" s="1" t="str">
        <f t="shared" ca="1" si="9"/>
        <v>Calibrado</v>
      </c>
      <c r="S316" s="1">
        <f>IFERROR(IFERROR(IFERROR(VLOOKUP(J316,Obs.Técnicas23[[Número de Série]:[Mês]],2,0),VLOOKUP(J316,Obs.Técnicas22[[Número de Série]:[Mês]],2,0)),(VLOOKUP(J316,Obs.Técnicas21[[Número de Série]:[Mês]],2,0))),"")</f>
        <v>16818</v>
      </c>
      <c r="T316" s="1" t="str">
        <f>IFERROR(IFERROR(IFERROR(VLOOKUP(J316,Obs.Técnicas23[[Número de Série]:[Mês]],3,0),VLOOKUP(J316,Obs.Técnicas22[[Número de Série]:[Mês]],3,0)),(VLOOKUP(J316,Obs.Técnicas21[[Número de Série]:[Mês]],3,0))),"Hexis")</f>
        <v>ER ANALITICA</v>
      </c>
      <c r="U316" s="1" t="str">
        <f>IFERROR(IFERROR(IFERROR(VLOOKUP(J316,Obs.Técnicas23[[Número de Série]:[Mês]],4,0),VLOOKUP(J316,Obs.Técnicas22[[Número de Série]:[Mês]],4,0)),(VLOOKUP(J316,Obs.Técnicas21[[Número de Série]:[Mês]],4,0))),"")</f>
        <v>Equipamento com demasiada oxidação no compartimento de pilhas, liberado com restrição.</v>
      </c>
      <c r="V316" s="1" t="s">
        <v>1209</v>
      </c>
      <c r="W316" s="1">
        <f t="shared" si="8"/>
        <v>6</v>
      </c>
      <c r="X316" s="1">
        <v>8</v>
      </c>
      <c r="Y316" s="1" t="str">
        <f>VLOOKUP(Controle[[#This Row],[Serial Number]],'Adicionados '!$B:$L,11,FALSE)</f>
        <v>ADICIONADO</v>
      </c>
    </row>
    <row r="317" spans="1:25" hidden="1" x14ac:dyDescent="0.25">
      <c r="A317" s="1" t="s">
        <v>23</v>
      </c>
      <c r="B317" s="1" t="s">
        <v>562</v>
      </c>
      <c r="C317" s="1" t="s">
        <v>563</v>
      </c>
      <c r="D317" s="1" t="s">
        <v>564</v>
      </c>
      <c r="E317" s="1" t="s">
        <v>565</v>
      </c>
      <c r="F317" s="1" t="s">
        <v>566</v>
      </c>
      <c r="G317" s="1" t="s">
        <v>567</v>
      </c>
      <c r="H317" s="1" t="s">
        <v>415</v>
      </c>
      <c r="I317" s="1" t="s">
        <v>38</v>
      </c>
      <c r="J317" s="9">
        <v>4224376</v>
      </c>
      <c r="K317" s="1" t="s">
        <v>39</v>
      </c>
      <c r="L317" s="1" t="s">
        <v>277</v>
      </c>
      <c r="M317" s="1" t="s">
        <v>569</v>
      </c>
      <c r="N317" s="1" t="s">
        <v>436</v>
      </c>
      <c r="P31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17" s="2">
        <f>IFERROR(IFERROR(IFERROR(VLOOKUP(J317,Obs.Técnicas23[[Número de Série]:[Mês]],5,0),VLOOKUP(J317,Obs.Técnicas22[[Número de Série]:[Mês]],5,0)),(VLOOKUP(J317,Obs.Técnicas21[[Número de Série]:[Mês]],5,0))),P317)</f>
        <v>44725</v>
      </c>
      <c r="R317" s="1" t="str">
        <f t="shared" ca="1" si="9"/>
        <v>Calibrado</v>
      </c>
      <c r="S317" s="1">
        <f>IFERROR(IFERROR(IFERROR(VLOOKUP(J317,Obs.Técnicas23[[Número de Série]:[Mês]],2,0),VLOOKUP(J317,Obs.Técnicas22[[Número de Série]:[Mês]],2,0)),(VLOOKUP(J317,Obs.Técnicas21[[Número de Série]:[Mês]],2,0))),"")</f>
        <v>16820</v>
      </c>
      <c r="T317" s="1" t="str">
        <f>IFERROR(IFERROR(IFERROR(VLOOKUP(J317,Obs.Técnicas23[[Número de Série]:[Mês]],3,0),VLOOKUP(J317,Obs.Técnicas22[[Número de Série]:[Mês]],3,0)),(VLOOKUP(J317,Obs.Técnicas21[[Número de Série]:[Mês]],3,0))),"Hexis")</f>
        <v>ER ANALITICA</v>
      </c>
      <c r="U317" s="1">
        <f>IFERROR(IFERROR(IFERROR(VLOOKUP(J317,Obs.Técnicas23[[Número de Série]:[Mês]],4,0),VLOOKUP(J317,Obs.Técnicas22[[Número de Série]:[Mês]],4,0)),(VLOOKUP(J317,Obs.Técnicas21[[Número de Série]:[Mês]],4,0))),"")</f>
        <v>0</v>
      </c>
      <c r="V317" s="1" t="s">
        <v>1209</v>
      </c>
      <c r="W317" s="1">
        <f t="shared" si="8"/>
        <v>6</v>
      </c>
      <c r="Y317" s="1" t="str">
        <f>VLOOKUP(Controle[[#This Row],[Serial Number]],'Adicionados '!$B:$L,11,FALSE)</f>
        <v>ADICIONADO</v>
      </c>
    </row>
    <row r="318" spans="1:25" hidden="1" x14ac:dyDescent="0.25">
      <c r="A318" s="1" t="s">
        <v>23</v>
      </c>
      <c r="B318" s="1" t="s">
        <v>562</v>
      </c>
      <c r="C318" s="1" t="s">
        <v>563</v>
      </c>
      <c r="D318" s="1" t="s">
        <v>564</v>
      </c>
      <c r="E318" s="1" t="s">
        <v>565</v>
      </c>
      <c r="F318" s="1" t="s">
        <v>566</v>
      </c>
      <c r="G318" s="1" t="s">
        <v>567</v>
      </c>
      <c r="H318" s="1" t="s">
        <v>415</v>
      </c>
      <c r="I318" s="1" t="s">
        <v>41</v>
      </c>
      <c r="J318" s="9">
        <v>1584381</v>
      </c>
      <c r="K318" s="1" t="s">
        <v>87</v>
      </c>
      <c r="L318" s="1" t="s">
        <v>88</v>
      </c>
      <c r="M318" s="1" t="s">
        <v>569</v>
      </c>
      <c r="N318" s="1" t="s">
        <v>436</v>
      </c>
      <c r="P31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18" s="2">
        <f>IFERROR(IFERROR(IFERROR(VLOOKUP(J318,Obs.Técnicas23[[Número de Série]:[Mês]],5,0),VLOOKUP(J318,Obs.Técnicas22[[Número de Série]:[Mês]],5,0)),(VLOOKUP(J318,Obs.Técnicas21[[Número de Série]:[Mês]],5,0))),P318)</f>
        <v>44725</v>
      </c>
      <c r="R318" s="1" t="str">
        <f t="shared" ca="1" si="9"/>
        <v>Calibrado</v>
      </c>
      <c r="S318" s="1">
        <f>IFERROR(IFERROR(IFERROR(VLOOKUP(J318,Obs.Técnicas23[[Número de Série]:[Mês]],2,0),VLOOKUP(J318,Obs.Técnicas22[[Número de Série]:[Mês]],2,0)),(VLOOKUP(J318,Obs.Técnicas21[[Número de Série]:[Mês]],2,0))),"")</f>
        <v>16821</v>
      </c>
      <c r="T318" s="1" t="str">
        <f>IFERROR(IFERROR(IFERROR(VLOOKUP(J318,Obs.Técnicas23[[Número de Série]:[Mês]],3,0),VLOOKUP(J318,Obs.Técnicas22[[Número de Série]:[Mês]],3,0)),(VLOOKUP(J318,Obs.Técnicas21[[Número de Série]:[Mês]],3,0))),"Hexis")</f>
        <v>ER ANALITICA</v>
      </c>
      <c r="U318" s="1" t="str">
        <f>IFERROR(IFERROR(IFERROR(VLOOKUP(J318,Obs.Técnicas23[[Número de Série]:[Mês]],4,0),VLOOKUP(J318,Obs.Técnicas22[[Número de Série]:[Mês]],4,0)),(VLOOKUP(J318,Obs.Técnicas21[[Número de Série]:[Mês]],4,0))),"")</f>
        <v xml:space="preserve"> Eletrodo de pH com alta lentidão, indicando fim de vida útil, necessário troca. Liberado com restrição.</v>
      </c>
      <c r="V318" s="1" t="s">
        <v>1209</v>
      </c>
      <c r="W318" s="1">
        <f t="shared" si="8"/>
        <v>6</v>
      </c>
      <c r="Y318" s="1" t="str">
        <f>VLOOKUP(Controle[[#This Row],[Serial Number]],'Adicionados '!$B:$L,11,FALSE)</f>
        <v>ADICIONADO</v>
      </c>
    </row>
    <row r="319" spans="1:25" hidden="1" x14ac:dyDescent="0.25">
      <c r="A319" s="1" t="s">
        <v>23</v>
      </c>
      <c r="B319" s="1" t="s">
        <v>562</v>
      </c>
      <c r="C319" s="1" t="s">
        <v>563</v>
      </c>
      <c r="D319" s="1" t="s">
        <v>564</v>
      </c>
      <c r="E319" s="1" t="s">
        <v>565</v>
      </c>
      <c r="F319" s="1" t="s">
        <v>566</v>
      </c>
      <c r="G319" s="1" t="s">
        <v>567</v>
      </c>
      <c r="H319" s="1" t="s">
        <v>415</v>
      </c>
      <c r="I319" s="1" t="s">
        <v>578</v>
      </c>
      <c r="J319" s="9" t="s">
        <v>579</v>
      </c>
      <c r="K319" s="1" t="s">
        <v>580</v>
      </c>
      <c r="L319" s="1" t="s">
        <v>581</v>
      </c>
      <c r="M319" s="1" t="s">
        <v>569</v>
      </c>
      <c r="N319" s="1" t="s">
        <v>436</v>
      </c>
      <c r="P31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19" s="2">
        <f>IFERROR(IFERROR(IFERROR(VLOOKUP(J319,Obs.Técnicas23[[Número de Série]:[Mês]],5,0),VLOOKUP(J319,Obs.Técnicas22[[Número de Série]:[Mês]],5,0)),(VLOOKUP(J319,Obs.Técnicas21[[Número de Série]:[Mês]],5,0))),P319)</f>
        <v>44725</v>
      </c>
      <c r="R319" s="1" t="str">
        <f t="shared" ca="1" si="9"/>
        <v>Calibrado</v>
      </c>
      <c r="S319" s="1">
        <f>IFERROR(IFERROR(IFERROR(VLOOKUP(J319,Obs.Técnicas23[[Número de Série]:[Mês]],2,0),VLOOKUP(J319,Obs.Técnicas22[[Número de Série]:[Mês]],2,0)),(VLOOKUP(J319,Obs.Técnicas21[[Número de Série]:[Mês]],2,0))),"")</f>
        <v>16822</v>
      </c>
      <c r="T319" s="1" t="str">
        <f>IFERROR(IFERROR(IFERROR(VLOOKUP(J319,Obs.Técnicas23[[Número de Série]:[Mês]],3,0),VLOOKUP(J319,Obs.Técnicas22[[Número de Série]:[Mês]],3,0)),(VLOOKUP(J319,Obs.Técnicas21[[Número de Série]:[Mês]],3,0))),"Hexis")</f>
        <v>ER ANALITICA</v>
      </c>
      <c r="U319" s="1">
        <f>IFERROR(IFERROR(IFERROR(VLOOKUP(J319,Obs.Técnicas23[[Número de Série]:[Mês]],4,0),VLOOKUP(J319,Obs.Técnicas22[[Número de Série]:[Mês]],4,0)),(VLOOKUP(J319,Obs.Técnicas21[[Número de Série]:[Mês]],4,0))),"")</f>
        <v>0</v>
      </c>
      <c r="V319" s="1" t="s">
        <v>1209</v>
      </c>
      <c r="W319" s="1">
        <f t="shared" ref="W319:W331" si="10">IF(Q319&lt;&gt;"",MONTH(Q319),"")</f>
        <v>6</v>
      </c>
      <c r="Y319" s="1" t="str">
        <f>VLOOKUP(Controle[[#This Row],[Serial Number]],'Adicionados '!$B:$L,11,FALSE)</f>
        <v>ADICIONADO</v>
      </c>
    </row>
    <row r="320" spans="1:25" hidden="1" x14ac:dyDescent="0.25">
      <c r="A320" s="1" t="s">
        <v>23</v>
      </c>
      <c r="B320" s="1" t="s">
        <v>562</v>
      </c>
      <c r="C320" s="1" t="s">
        <v>563</v>
      </c>
      <c r="D320" s="1" t="s">
        <v>564</v>
      </c>
      <c r="E320" s="1" t="s">
        <v>565</v>
      </c>
      <c r="F320" s="1" t="s">
        <v>566</v>
      </c>
      <c r="G320" s="1" t="s">
        <v>567</v>
      </c>
      <c r="H320" s="1" t="s">
        <v>415</v>
      </c>
      <c r="I320" s="1" t="s">
        <v>38</v>
      </c>
      <c r="J320" s="9">
        <v>4224035</v>
      </c>
      <c r="K320" s="1" t="s">
        <v>39</v>
      </c>
      <c r="L320" s="1" t="s">
        <v>277</v>
      </c>
      <c r="M320" s="1" t="s">
        <v>569</v>
      </c>
      <c r="N320" s="1" t="s">
        <v>436</v>
      </c>
      <c r="P32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20" s="2">
        <f>IFERROR(IFERROR(IFERROR(VLOOKUP(J320,Obs.Técnicas23[[Número de Série]:[Mês]],5,0),VLOOKUP(J320,Obs.Técnicas22[[Número de Série]:[Mês]],5,0)),(VLOOKUP(J320,Obs.Técnicas21[[Número de Série]:[Mês]],5,0))),P320)</f>
        <v>44725</v>
      </c>
      <c r="R320" s="1" t="str">
        <f t="shared" ca="1" si="9"/>
        <v>Calibrado</v>
      </c>
      <c r="S320" s="1">
        <f>IFERROR(IFERROR(IFERROR(VLOOKUP(J320,Obs.Técnicas23[[Número de Série]:[Mês]],2,0),VLOOKUP(J320,Obs.Técnicas22[[Número de Série]:[Mês]],2,0)),(VLOOKUP(J320,Obs.Técnicas21[[Número de Série]:[Mês]],2,0))),"")</f>
        <v>16878</v>
      </c>
      <c r="T320" s="1" t="str">
        <f>IFERROR(IFERROR(IFERROR(VLOOKUP(J320,Obs.Técnicas23[[Número de Série]:[Mês]],3,0),VLOOKUP(J320,Obs.Técnicas22[[Número de Série]:[Mês]],3,0)),(VLOOKUP(J320,Obs.Técnicas21[[Número de Série]:[Mês]],3,0))),"Hexis")</f>
        <v>ER ANALITICA</v>
      </c>
      <c r="U320" s="1">
        <f>IFERROR(IFERROR(IFERROR(VLOOKUP(J320,Obs.Técnicas23[[Número de Série]:[Mês]],4,0),VLOOKUP(J320,Obs.Técnicas22[[Número de Série]:[Mês]],4,0)),(VLOOKUP(J320,Obs.Técnicas21[[Número de Série]:[Mês]],4,0))),"")</f>
        <v>0</v>
      </c>
      <c r="V320" s="1" t="s">
        <v>1209</v>
      </c>
      <c r="W320" s="1">
        <f t="shared" si="10"/>
        <v>6</v>
      </c>
      <c r="Y320" s="1" t="e">
        <f>VLOOKUP(Controle[[#This Row],[Serial Number]],'Adicionados '!$B:$L,11,FALSE)</f>
        <v>#N/A</v>
      </c>
    </row>
    <row r="321" spans="1:25" hidden="1" x14ac:dyDescent="0.25">
      <c r="A321" s="1" t="s">
        <v>23</v>
      </c>
      <c r="B321" s="1" t="s">
        <v>518</v>
      </c>
      <c r="C321" s="1" t="s">
        <v>519</v>
      </c>
      <c r="D321" s="1" t="s">
        <v>520</v>
      </c>
      <c r="E321" s="1" t="s">
        <v>521</v>
      </c>
      <c r="F321" s="1" t="s">
        <v>522</v>
      </c>
      <c r="G321" s="1" t="s">
        <v>430</v>
      </c>
      <c r="H321" s="1" t="s">
        <v>415</v>
      </c>
      <c r="I321" s="1" t="s">
        <v>43</v>
      </c>
      <c r="J321" s="9">
        <v>140800031429</v>
      </c>
      <c r="K321" s="1" t="s">
        <v>36</v>
      </c>
      <c r="L321" s="1" t="s">
        <v>45</v>
      </c>
      <c r="M321" s="1" t="s">
        <v>586</v>
      </c>
      <c r="N321" s="1" t="s">
        <v>1426</v>
      </c>
      <c r="P32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44370</v>
      </c>
      <c r="Q321" s="2">
        <f>IFERROR(IFERROR(IFERROR(VLOOKUP(J321,Obs.Técnicas23[[Número de Série]:[Mês]],5,0),VLOOKUP(J321,Obs.Técnicas22[[Número de Série]:[Mês]],5,0)),(VLOOKUP(J321,Obs.Técnicas21[[Número de Série]:[Mês]],5,0))),P321)</f>
        <v>44832</v>
      </c>
      <c r="R321" s="1" t="str">
        <f t="shared" ca="1" si="9"/>
        <v>Calibrado</v>
      </c>
      <c r="S321" s="1">
        <f>IFERROR(IFERROR(IFERROR(VLOOKUP(J321,Obs.Técnicas23[[Número de Série]:[Mês]],2,0),VLOOKUP(J321,Obs.Técnicas22[[Número de Série]:[Mês]],2,0)),(VLOOKUP(J321,Obs.Técnicas21[[Número de Série]:[Mês]],2,0))),"")</f>
        <v>16910</v>
      </c>
      <c r="T321" s="1" t="str">
        <f>IFERROR(IFERROR(IFERROR(VLOOKUP(J321,Obs.Técnicas23[[Número de Série]:[Mês]],3,0),VLOOKUP(J321,Obs.Técnicas22[[Número de Série]:[Mês]],3,0)),(VLOOKUP(J321,Obs.Técnicas21[[Número de Série]:[Mês]],3,0))),"Hexis")</f>
        <v>ER ANALITICA</v>
      </c>
      <c r="U321" s="1">
        <f>IFERROR(IFERROR(IFERROR(VLOOKUP(J321,Obs.Técnicas23[[Número de Série]:[Mês]],4,0),VLOOKUP(J321,Obs.Técnicas22[[Número de Série]:[Mês]],4,0)),(VLOOKUP(J321,Obs.Técnicas21[[Número de Série]:[Mês]],4,0))),"")</f>
        <v>0</v>
      </c>
      <c r="V321" s="1" t="s">
        <v>1209</v>
      </c>
      <c r="W321" s="1">
        <f t="shared" si="10"/>
        <v>9</v>
      </c>
      <c r="X321" s="1">
        <v>6</v>
      </c>
      <c r="Y321" s="1" t="e">
        <f>VLOOKUP(Controle[[#This Row],[Serial Number]],'Adicionados '!$B:$L,11,FALSE)</f>
        <v>#N/A</v>
      </c>
    </row>
    <row r="322" spans="1:25" hidden="1" x14ac:dyDescent="0.25">
      <c r="A322" s="1" t="s">
        <v>23</v>
      </c>
      <c r="B322" s="1" t="s">
        <v>582</v>
      </c>
      <c r="C322" s="1" t="s">
        <v>583</v>
      </c>
      <c r="D322" s="1" t="s">
        <v>584</v>
      </c>
      <c r="E322" s="1" t="s">
        <v>559</v>
      </c>
      <c r="F322" s="1" t="s">
        <v>560</v>
      </c>
      <c r="G322" s="1" t="s">
        <v>430</v>
      </c>
      <c r="H322" s="1" t="s">
        <v>415</v>
      </c>
      <c r="I322" s="1" t="s">
        <v>250</v>
      </c>
      <c r="J322" s="9" t="s">
        <v>585</v>
      </c>
      <c r="K322" s="1" t="s">
        <v>36</v>
      </c>
      <c r="L322" s="1" t="s">
        <v>37</v>
      </c>
      <c r="M322" s="1" t="s">
        <v>586</v>
      </c>
      <c r="N322" s="1" t="s">
        <v>1426</v>
      </c>
      <c r="O322" s="2">
        <v>44067</v>
      </c>
      <c r="P322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44421</v>
      </c>
      <c r="Q322" s="2">
        <f>IFERROR(IFERROR(IFERROR(VLOOKUP(J322,Obs.Técnicas23[[Número de Série]:[Mês]],5,0),VLOOKUP(J322,Obs.Técnicas22[[Número de Série]:[Mês]],5,0)),(VLOOKUP(J322,Obs.Técnicas21[[Número de Série]:[Mês]],5,0))),P322)</f>
        <v>44788</v>
      </c>
      <c r="R322" s="1" t="str">
        <f t="shared" ca="1" si="9"/>
        <v>Calibrado</v>
      </c>
      <c r="S322" s="1">
        <f>IFERROR(IFERROR(IFERROR(VLOOKUP(J322,Obs.Técnicas23[[Número de Série]:[Mês]],2,0),VLOOKUP(J322,Obs.Técnicas22[[Número de Série]:[Mês]],2,0)),(VLOOKUP(J322,Obs.Técnicas21[[Número de Série]:[Mês]],2,0))),"")</f>
        <v>17475</v>
      </c>
      <c r="T322" s="1" t="str">
        <f>IFERROR(IFERROR(IFERROR(VLOOKUP(J322,Obs.Técnicas23[[Número de Série]:[Mês]],3,0),VLOOKUP(J322,Obs.Técnicas22[[Número de Série]:[Mês]],3,0)),(VLOOKUP(J322,Obs.Técnicas21[[Número de Série]:[Mês]],3,0))),"Hexis")</f>
        <v>ER ANALITICA</v>
      </c>
      <c r="U322" s="1">
        <f>IFERROR(IFERROR(IFERROR(VLOOKUP(J322,Obs.Técnicas23[[Número de Série]:[Mês]],4,0),VLOOKUP(J322,Obs.Técnicas22[[Número de Série]:[Mês]],4,0)),(VLOOKUP(J322,Obs.Técnicas21[[Número de Série]:[Mês]],4,0))),"")</f>
        <v>0</v>
      </c>
      <c r="V322" s="1" t="s">
        <v>1209</v>
      </c>
      <c r="W322" s="1">
        <f t="shared" si="10"/>
        <v>8</v>
      </c>
      <c r="Y322" s="1" t="e">
        <f>VLOOKUP(Controle[[#This Row],[Serial Number]],'Adicionados '!$B:$L,11,FALSE)</f>
        <v>#N/A</v>
      </c>
    </row>
    <row r="323" spans="1:25" hidden="1" x14ac:dyDescent="0.25">
      <c r="A323" s="1" t="s">
        <v>23</v>
      </c>
      <c r="B323" s="1" t="s">
        <v>582</v>
      </c>
      <c r="C323" s="1" t="s">
        <v>583</v>
      </c>
      <c r="D323" s="1" t="s">
        <v>584</v>
      </c>
      <c r="E323" s="1" t="s">
        <v>559</v>
      </c>
      <c r="F323" s="1" t="s">
        <v>560</v>
      </c>
      <c r="G323" s="1" t="s">
        <v>430</v>
      </c>
      <c r="H323" s="1" t="s">
        <v>415</v>
      </c>
      <c r="I323" s="1" t="s">
        <v>38</v>
      </c>
      <c r="J323" s="9">
        <v>4222088</v>
      </c>
      <c r="K323" s="1" t="s">
        <v>39</v>
      </c>
      <c r="L323" s="1" t="s">
        <v>40</v>
      </c>
      <c r="M323" s="1" t="s">
        <v>586</v>
      </c>
      <c r="N323" s="1" t="s">
        <v>1426</v>
      </c>
      <c r="O323" s="2">
        <v>44067</v>
      </c>
      <c r="P323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44067</v>
      </c>
      <c r="Q323" s="2">
        <f>IFERROR(IFERROR(IFERROR(VLOOKUP(J323,Obs.Técnicas23[[Número de Série]:[Mês]],5,0),VLOOKUP(J323,Obs.Técnicas22[[Número de Série]:[Mês]],5,0)),(VLOOKUP(J323,Obs.Técnicas21[[Número de Série]:[Mês]],5,0))),P323)</f>
        <v>44788</v>
      </c>
      <c r="R323" s="1" t="str">
        <f t="shared" ref="R323:R331" ca="1" si="11">IF(Q323&lt;&gt;"",IF(Q323+365&gt;TODAY(),"Calibrado","Vencido"),"")</f>
        <v>Calibrado</v>
      </c>
      <c r="S323" s="1">
        <f>IFERROR(IFERROR(IFERROR(VLOOKUP(J323,Obs.Técnicas23[[Número de Série]:[Mês]],2,0),VLOOKUP(J323,Obs.Técnicas22[[Número de Série]:[Mês]],2,0)),(VLOOKUP(J323,Obs.Técnicas21[[Número de Série]:[Mês]],2,0))),"")</f>
        <v>17476</v>
      </c>
      <c r="T323" s="1" t="str">
        <f>IFERROR(IFERROR(IFERROR(VLOOKUP(J323,Obs.Técnicas23[[Número de Série]:[Mês]],3,0),VLOOKUP(J323,Obs.Técnicas22[[Número de Série]:[Mês]],3,0)),(VLOOKUP(J323,Obs.Técnicas21[[Número de Série]:[Mês]],3,0))),"Hexis")</f>
        <v>ER ANALITICA</v>
      </c>
      <c r="U323" s="1">
        <f>IFERROR(IFERROR(IFERROR(VLOOKUP(J323,Obs.Técnicas23[[Número de Série]:[Mês]],4,0),VLOOKUP(J323,Obs.Técnicas22[[Número de Série]:[Mês]],4,0)),(VLOOKUP(J323,Obs.Técnicas21[[Número de Série]:[Mês]],4,0))),"")</f>
        <v>0</v>
      </c>
      <c r="V323" s="1" t="s">
        <v>1209</v>
      </c>
      <c r="W323" s="1">
        <f t="shared" si="10"/>
        <v>8</v>
      </c>
      <c r="Y323" s="1" t="e">
        <f>VLOOKUP(Controle[[#This Row],[Serial Number]],'Adicionados '!$B:$L,11,FALSE)</f>
        <v>#N/A</v>
      </c>
    </row>
    <row r="324" spans="1:25" hidden="1" x14ac:dyDescent="0.25">
      <c r="A324" s="1" t="s">
        <v>23</v>
      </c>
      <c r="B324" s="1" t="s">
        <v>582</v>
      </c>
      <c r="C324" s="1" t="s">
        <v>583</v>
      </c>
      <c r="D324" s="1" t="s">
        <v>584</v>
      </c>
      <c r="E324" s="1" t="s">
        <v>559</v>
      </c>
      <c r="F324" s="1" t="s">
        <v>560</v>
      </c>
      <c r="G324" s="1" t="s">
        <v>430</v>
      </c>
      <c r="H324" s="1" t="s">
        <v>415</v>
      </c>
      <c r="I324" s="1" t="s">
        <v>55</v>
      </c>
      <c r="J324" s="9">
        <v>1314664</v>
      </c>
      <c r="K324" s="1" t="s">
        <v>36</v>
      </c>
      <c r="L324" s="1" t="s">
        <v>56</v>
      </c>
      <c r="M324" s="1" t="s">
        <v>586</v>
      </c>
      <c r="N324" s="1" t="s">
        <v>1426</v>
      </c>
      <c r="O324" s="2">
        <v>44067</v>
      </c>
      <c r="P324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44067</v>
      </c>
      <c r="Q324" s="2">
        <f>IFERROR(IFERROR(IFERROR(VLOOKUP(J324,Obs.Técnicas23[[Número de Série]:[Mês]],5,0),VLOOKUP(J324,Obs.Técnicas22[[Número de Série]:[Mês]],5,0)),(VLOOKUP(J324,Obs.Técnicas21[[Número de Série]:[Mês]],5,0))),P324)</f>
        <v>44788</v>
      </c>
      <c r="R324" s="1" t="str">
        <f t="shared" ca="1" si="11"/>
        <v>Calibrado</v>
      </c>
      <c r="S324" s="1">
        <f>IFERROR(IFERROR(IFERROR(VLOOKUP(J324,Obs.Técnicas23[[Número de Série]:[Mês]],2,0),VLOOKUP(J324,Obs.Técnicas22[[Número de Série]:[Mês]],2,0)),(VLOOKUP(J324,Obs.Técnicas21[[Número de Série]:[Mês]],2,0))),"")</f>
        <v>17477</v>
      </c>
      <c r="T324" s="1" t="str">
        <f>IFERROR(IFERROR(IFERROR(VLOOKUP(J324,Obs.Técnicas23[[Número de Série]:[Mês]],3,0),VLOOKUP(J324,Obs.Técnicas22[[Número de Série]:[Mês]],3,0)),(VLOOKUP(J324,Obs.Técnicas21[[Número de Série]:[Mês]],3,0))),"Hexis")</f>
        <v>ER ANALITICA</v>
      </c>
      <c r="U324" s="1">
        <f>IFERROR(IFERROR(IFERROR(VLOOKUP(J324,Obs.Técnicas23[[Número de Série]:[Mês]],4,0),VLOOKUP(J324,Obs.Técnicas22[[Número de Série]:[Mês]],4,0)),(VLOOKUP(J324,Obs.Técnicas21[[Número de Série]:[Mês]],4,0))),"")</f>
        <v>0</v>
      </c>
      <c r="V324" s="1" t="s">
        <v>1209</v>
      </c>
      <c r="W324" s="1">
        <f t="shared" si="10"/>
        <v>8</v>
      </c>
      <c r="X324" s="1">
        <v>6</v>
      </c>
      <c r="Y324" s="1" t="e">
        <f>VLOOKUP(Controle[[#This Row],[Serial Number]],'Adicionados '!$B:$L,11,FALSE)</f>
        <v>#N/A</v>
      </c>
    </row>
    <row r="325" spans="1:25" hidden="1" x14ac:dyDescent="0.25">
      <c r="A325" s="1" t="s">
        <v>23</v>
      </c>
      <c r="B325" s="1" t="s">
        <v>582</v>
      </c>
      <c r="C325" s="1" t="s">
        <v>583</v>
      </c>
      <c r="D325" s="1" t="s">
        <v>584</v>
      </c>
      <c r="E325" s="1" t="s">
        <v>559</v>
      </c>
      <c r="F325" s="1" t="s">
        <v>560</v>
      </c>
      <c r="G325" s="1" t="s">
        <v>430</v>
      </c>
      <c r="H325" s="1" t="s">
        <v>415</v>
      </c>
      <c r="I325" s="1" t="s">
        <v>41</v>
      </c>
      <c r="J325" s="9">
        <v>893757</v>
      </c>
      <c r="K325" s="1" t="s">
        <v>87</v>
      </c>
      <c r="L325" s="1" t="s">
        <v>88</v>
      </c>
      <c r="M325" s="1" t="s">
        <v>586</v>
      </c>
      <c r="N325" s="1" t="s">
        <v>1426</v>
      </c>
      <c r="O325" s="2">
        <v>44067</v>
      </c>
      <c r="P325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44067</v>
      </c>
      <c r="Q325" s="2">
        <f>IFERROR(IFERROR(IFERROR(VLOOKUP(J325,Obs.Técnicas23[[Número de Série]:[Mês]],5,0),VLOOKUP(J325,Obs.Técnicas22[[Número de Série]:[Mês]],5,0)),(VLOOKUP(J325,Obs.Técnicas21[[Número de Série]:[Mês]],5,0))),P325)</f>
        <v>44788</v>
      </c>
      <c r="R325" s="1" t="str">
        <f t="shared" ca="1" si="11"/>
        <v>Calibrado</v>
      </c>
      <c r="S325" s="1">
        <f>IFERROR(IFERROR(IFERROR(VLOOKUP(J325,Obs.Técnicas23[[Número de Série]:[Mês]],2,0),VLOOKUP(J325,Obs.Técnicas22[[Número de Série]:[Mês]],2,0)),(VLOOKUP(J325,Obs.Técnicas21[[Número de Série]:[Mês]],2,0))),"")</f>
        <v>17479</v>
      </c>
      <c r="T325" s="1" t="str">
        <f>IFERROR(IFERROR(IFERROR(VLOOKUP(J325,Obs.Técnicas23[[Número de Série]:[Mês]],3,0),VLOOKUP(J325,Obs.Técnicas22[[Número de Série]:[Mês]],3,0)),(VLOOKUP(J325,Obs.Técnicas21[[Número de Série]:[Mês]],3,0))),"Hexis")</f>
        <v>ER ANALITICA</v>
      </c>
      <c r="U325" s="1">
        <f>IFERROR(IFERROR(IFERROR(VLOOKUP(J325,Obs.Técnicas23[[Número de Série]:[Mês]],4,0),VLOOKUP(J325,Obs.Técnicas22[[Número de Série]:[Mês]],4,0)),(VLOOKUP(J325,Obs.Técnicas21[[Número de Série]:[Mês]],4,0))),"")</f>
        <v>0</v>
      </c>
      <c r="V325" s="1" t="s">
        <v>1209</v>
      </c>
      <c r="W325" s="1">
        <f t="shared" si="10"/>
        <v>8</v>
      </c>
      <c r="X325" s="1">
        <v>3</v>
      </c>
      <c r="Y325" s="1" t="e">
        <f>VLOOKUP(Controle[[#This Row],[Serial Number]],'Adicionados '!$B:$L,11,FALSE)</f>
        <v>#N/A</v>
      </c>
    </row>
    <row r="326" spans="1:25" hidden="1" x14ac:dyDescent="0.25">
      <c r="A326" s="1" t="s">
        <v>23</v>
      </c>
      <c r="B326" s="1" t="s">
        <v>251</v>
      </c>
      <c r="C326" s="1" t="s">
        <v>252</v>
      </c>
      <c r="E326" s="1" t="s">
        <v>239</v>
      </c>
      <c r="F326" s="1" t="s">
        <v>240</v>
      </c>
      <c r="I326" s="1" t="s">
        <v>250</v>
      </c>
      <c r="J326" s="9">
        <v>220886601064</v>
      </c>
      <c r="K326" s="1" t="s">
        <v>36</v>
      </c>
      <c r="L326" s="1" t="s">
        <v>128</v>
      </c>
      <c r="P326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26" s="2">
        <f>IFERROR(IFERROR(IFERROR(VLOOKUP(J326,Obs.Técnicas23[[Número de Série]:[Mês]],5,0),VLOOKUP(J326,Obs.Técnicas22[[Número de Série]:[Mês]],5,0)),(VLOOKUP(J326,Obs.Técnicas21[[Número de Série]:[Mês]],5,0))),P326)</f>
        <v>44755</v>
      </c>
      <c r="R326" s="1" t="str">
        <f t="shared" ca="1" si="11"/>
        <v>Calibrado</v>
      </c>
      <c r="S326" s="1">
        <f>IFERROR(IFERROR(IFERROR(VLOOKUP(J326,Obs.Técnicas23[[Número de Série]:[Mês]],2,0),VLOOKUP(J326,Obs.Técnicas22[[Número de Série]:[Mês]],2,0)),(VLOOKUP(J326,Obs.Técnicas21[[Número de Série]:[Mês]],2,0))),"")</f>
        <v>17238</v>
      </c>
      <c r="T326" s="1" t="str">
        <f>IFERROR(IFERROR(IFERROR(VLOOKUP(J326,Obs.Técnicas23[[Número de Série]:[Mês]],3,0),VLOOKUP(J326,Obs.Técnicas22[[Número de Série]:[Mês]],3,0)),(VLOOKUP(J326,Obs.Técnicas21[[Número de Série]:[Mês]],3,0))),"Hexis")</f>
        <v>ER ANALITICA</v>
      </c>
      <c r="U326" s="1">
        <f>IFERROR(IFERROR(IFERROR(VLOOKUP(J326,Obs.Técnicas23[[Número de Série]:[Mês]],4,0),VLOOKUP(J326,Obs.Técnicas22[[Número de Série]:[Mês]],4,0)),(VLOOKUP(J326,Obs.Técnicas21[[Número de Série]:[Mês]],4,0))),"")</f>
        <v>0</v>
      </c>
      <c r="V326" s="1" t="s">
        <v>1209</v>
      </c>
      <c r="W326" s="1">
        <f t="shared" si="10"/>
        <v>7</v>
      </c>
      <c r="X326" s="1">
        <v>3</v>
      </c>
      <c r="Y326" s="1" t="str">
        <f>VLOOKUP(Controle[[#This Row],[Serial Number]],'Adicionados '!$B:$L,11,FALSE)</f>
        <v>ADICIONADO</v>
      </c>
    </row>
    <row r="327" spans="1:25" hidden="1" x14ac:dyDescent="0.25">
      <c r="A327" s="1" t="s">
        <v>23</v>
      </c>
      <c r="B327" s="1" t="s">
        <v>255</v>
      </c>
      <c r="C327" s="1" t="s">
        <v>256</v>
      </c>
      <c r="D327" s="1" t="s">
        <v>257</v>
      </c>
      <c r="E327" s="1" t="s">
        <v>239</v>
      </c>
      <c r="F327" s="1" t="s">
        <v>240</v>
      </c>
      <c r="I327" s="1" t="s">
        <v>250</v>
      </c>
      <c r="J327" s="9">
        <v>220886601081</v>
      </c>
      <c r="K327" s="1" t="s">
        <v>36</v>
      </c>
      <c r="L327" s="1" t="s">
        <v>128</v>
      </c>
      <c r="P327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27" s="2">
        <f>IFERROR(IFERROR(IFERROR(VLOOKUP(J327,Obs.Técnicas23[[Número de Série]:[Mês]],5,0),VLOOKUP(J327,Obs.Técnicas22[[Número de Série]:[Mês]],5,0)),(VLOOKUP(J327,Obs.Técnicas21[[Número de Série]:[Mês]],5,0))),P327)</f>
        <v>44755</v>
      </c>
      <c r="R327" s="1" t="str">
        <f t="shared" ca="1" si="11"/>
        <v>Calibrado</v>
      </c>
      <c r="S327" s="1">
        <f>IFERROR(IFERROR(IFERROR(VLOOKUP(J327,Obs.Técnicas23[[Número de Série]:[Mês]],2,0),VLOOKUP(J327,Obs.Técnicas22[[Número de Série]:[Mês]],2,0)),(VLOOKUP(J327,Obs.Técnicas21[[Número de Série]:[Mês]],2,0))),"")</f>
        <v>17239</v>
      </c>
      <c r="T327" s="1" t="str">
        <f>IFERROR(IFERROR(IFERROR(VLOOKUP(J327,Obs.Técnicas23[[Número de Série]:[Mês]],3,0),VLOOKUP(J327,Obs.Técnicas22[[Número de Série]:[Mês]],3,0)),(VLOOKUP(J327,Obs.Técnicas21[[Número de Série]:[Mês]],3,0))),"Hexis")</f>
        <v>ER ANALITICA</v>
      </c>
      <c r="U327" s="1">
        <f>IFERROR(IFERROR(IFERROR(VLOOKUP(J327,Obs.Técnicas23[[Número de Série]:[Mês]],4,0),VLOOKUP(J327,Obs.Técnicas22[[Número de Série]:[Mês]],4,0)),(VLOOKUP(J327,Obs.Técnicas21[[Número de Série]:[Mês]],4,0))),"")</f>
        <v>0</v>
      </c>
      <c r="V327" s="1" t="s">
        <v>1209</v>
      </c>
      <c r="W327" s="1">
        <f t="shared" si="10"/>
        <v>7</v>
      </c>
      <c r="X327" s="1">
        <v>3</v>
      </c>
      <c r="Y327" s="1" t="str">
        <f>VLOOKUP(Controle[[#This Row],[Serial Number]],'Adicionados '!$B:$L,11,FALSE)</f>
        <v>ADICIONADO</v>
      </c>
    </row>
    <row r="328" spans="1:25" hidden="1" x14ac:dyDescent="0.25">
      <c r="A328" s="1" t="s">
        <v>23</v>
      </c>
      <c r="B328" s="1" t="s">
        <v>1230</v>
      </c>
      <c r="C328" s="1" t="s">
        <v>1245</v>
      </c>
      <c r="D328" s="1" t="s">
        <v>1246</v>
      </c>
      <c r="E328" s="1" t="s">
        <v>498</v>
      </c>
      <c r="F328" s="1" t="s">
        <v>499</v>
      </c>
      <c r="G328" s="1" t="s">
        <v>267</v>
      </c>
      <c r="I328" s="1" t="s">
        <v>43</v>
      </c>
      <c r="J328" s="9" t="s">
        <v>517</v>
      </c>
      <c r="K328" s="1" t="s">
        <v>36</v>
      </c>
      <c r="L328" s="1" t="s">
        <v>45</v>
      </c>
      <c r="O328" s="2">
        <v>44406</v>
      </c>
      <c r="P328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328" s="2">
        <f>IFERROR(IFERROR(IFERROR(VLOOKUP(J328,Obs.Técnicas23[[Número de Série]:[Mês]],5,0),VLOOKUP(J328,Obs.Técnicas22[[Número de Série]:[Mês]],5,0)),(VLOOKUP(J328,Obs.Técnicas21[[Número de Série]:[Mês]],5,0))),P328)</f>
        <v>44756</v>
      </c>
      <c r="R328" s="1" t="str">
        <f t="shared" ca="1" si="11"/>
        <v>Calibrado</v>
      </c>
      <c r="S328" s="1">
        <f>IFERROR(IFERROR(IFERROR(VLOOKUP(J328,Obs.Técnicas23[[Número de Série]:[Mês]],2,0),VLOOKUP(J328,Obs.Técnicas22[[Número de Série]:[Mês]],2,0)),(VLOOKUP(J328,Obs.Técnicas21[[Número de Série]:[Mês]],2,0))),"")</f>
        <v>17209</v>
      </c>
      <c r="T328" s="1" t="str">
        <f>IFERROR(IFERROR(IFERROR(VLOOKUP(J328,Obs.Técnicas23[[Número de Série]:[Mês]],3,0),VLOOKUP(J328,Obs.Técnicas22[[Número de Série]:[Mês]],3,0)),(VLOOKUP(J328,Obs.Técnicas21[[Número de Série]:[Mês]],3,0))),"Hexis")</f>
        <v>ER ANALITICA</v>
      </c>
      <c r="U328" s="1" t="str">
        <f>IFERROR(IFERROR(IFERROR(VLOOKUP(J328,Obs.Técnicas23[[Número de Série]:[Mês]],4,0),VLOOKUP(J328,Obs.Técnicas22[[Número de Série]:[Mês]],4,0)),(VLOOKUP(J328,Obs.Técnicas21[[Número de Série]:[Mês]],4,0))),"")</f>
        <v>Instrumento apresenta falta de estabilidade nas leituras, recomendado o envio à ER para verificação. Liberado com restrição.</v>
      </c>
      <c r="V328" s="1" t="s">
        <v>1209</v>
      </c>
      <c r="W328" s="1">
        <f t="shared" si="10"/>
        <v>7</v>
      </c>
      <c r="X328" s="1">
        <v>4</v>
      </c>
      <c r="Y328" s="1" t="e">
        <f>VLOOKUP(Controle[[#This Row],[Serial Number]],'Adicionados '!$B:$L,11,FALSE)</f>
        <v>#N/A</v>
      </c>
    </row>
    <row r="329" spans="1:25" hidden="1" x14ac:dyDescent="0.25">
      <c r="A329" s="1" t="s">
        <v>23</v>
      </c>
      <c r="B329" s="1" t="s">
        <v>1230</v>
      </c>
      <c r="C329" s="1" t="s">
        <v>1245</v>
      </c>
      <c r="D329" s="1" t="s">
        <v>1246</v>
      </c>
      <c r="E329" s="1" t="s">
        <v>498</v>
      </c>
      <c r="F329" s="1" t="s">
        <v>499</v>
      </c>
      <c r="G329" s="1" t="s">
        <v>267</v>
      </c>
      <c r="I329" s="1" t="s">
        <v>250</v>
      </c>
      <c r="J329" s="9">
        <v>212656601002</v>
      </c>
      <c r="K329" s="1" t="s">
        <v>36</v>
      </c>
      <c r="L329" s="1" t="s">
        <v>128</v>
      </c>
      <c r="P329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29" s="2">
        <f>IFERROR(IFERROR(IFERROR(VLOOKUP(J329,Obs.Técnicas23[[Número de Série]:[Mês]],5,0),VLOOKUP(J329,Obs.Técnicas22[[Número de Série]:[Mês]],5,0)),(VLOOKUP(J329,Obs.Técnicas21[[Número de Série]:[Mês]],5,0))),P329)</f>
        <v>44756</v>
      </c>
      <c r="R329" s="1" t="str">
        <f t="shared" ca="1" si="11"/>
        <v>Calibrado</v>
      </c>
      <c r="S329" s="1">
        <f>IFERROR(IFERROR(IFERROR(VLOOKUP(J329,Obs.Técnicas23[[Número de Série]:[Mês]],2,0),VLOOKUP(J329,Obs.Técnicas22[[Número de Série]:[Mês]],2,0)),(VLOOKUP(J329,Obs.Técnicas21[[Número de Série]:[Mês]],2,0))),"")</f>
        <v>17246</v>
      </c>
      <c r="T329" s="1" t="str">
        <f>IFERROR(IFERROR(IFERROR(VLOOKUP(J329,Obs.Técnicas23[[Número de Série]:[Mês]],3,0),VLOOKUP(J329,Obs.Técnicas22[[Número de Série]:[Mês]],3,0)),(VLOOKUP(J329,Obs.Técnicas21[[Número de Série]:[Mês]],3,0))),"Hexis")</f>
        <v>ER ANALITICA</v>
      </c>
      <c r="U329" s="1">
        <f>IFERROR(IFERROR(IFERROR(VLOOKUP(J329,Obs.Técnicas23[[Número de Série]:[Mês]],4,0),VLOOKUP(J329,Obs.Técnicas22[[Número de Série]:[Mês]],4,0)),(VLOOKUP(J329,Obs.Técnicas21[[Número de Série]:[Mês]],4,0))),"")</f>
        <v>0</v>
      </c>
      <c r="V329" s="1" t="s">
        <v>1209</v>
      </c>
      <c r="W329" s="1">
        <f t="shared" si="10"/>
        <v>7</v>
      </c>
      <c r="X329" s="1">
        <v>7</v>
      </c>
      <c r="Y329" s="1" t="str">
        <f>VLOOKUP(Controle[[#This Row],[Serial Number]],'Adicionados '!$B:$L,11,FALSE)</f>
        <v>ADICIONADO</v>
      </c>
    </row>
    <row r="330" spans="1:25" hidden="1" x14ac:dyDescent="0.25">
      <c r="A330" s="1" t="s">
        <v>23</v>
      </c>
      <c r="B330" s="1" t="s">
        <v>1244</v>
      </c>
      <c r="C330" s="1" t="s">
        <v>1245</v>
      </c>
      <c r="D330" s="1" t="s">
        <v>1246</v>
      </c>
      <c r="E330" s="1" t="s">
        <v>498</v>
      </c>
      <c r="F330" s="1" t="s">
        <v>499</v>
      </c>
      <c r="G330" s="1" t="s">
        <v>267</v>
      </c>
      <c r="I330" s="1" t="s">
        <v>55</v>
      </c>
      <c r="J330" s="9">
        <v>150080001029</v>
      </c>
      <c r="K330" s="1" t="s">
        <v>36</v>
      </c>
      <c r="L330" s="1" t="s">
        <v>142</v>
      </c>
      <c r="O330" s="2">
        <v>44406</v>
      </c>
      <c r="P330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330" s="2">
        <f>IFERROR(IFERROR(IFERROR(VLOOKUP(J330,Obs.Técnicas23[[Número de Série]:[Mês]],5,0),VLOOKUP(J330,Obs.Técnicas22[[Número de Série]:[Mês]],5,0)),(VLOOKUP(J330,Obs.Técnicas21[[Número de Série]:[Mês]],5,0))),P330)</f>
        <v>44756</v>
      </c>
      <c r="R330" s="1" t="str">
        <f t="shared" ca="1" si="11"/>
        <v>Calibrado</v>
      </c>
      <c r="S330" s="1">
        <f>IFERROR(IFERROR(IFERROR(VLOOKUP(J330,Obs.Técnicas23[[Número de Série]:[Mês]],2,0),VLOOKUP(J330,Obs.Técnicas22[[Número de Série]:[Mês]],2,0)),(VLOOKUP(J330,Obs.Técnicas21[[Número de Série]:[Mês]],2,0))),"")</f>
        <v>17205</v>
      </c>
      <c r="T330" s="1" t="str">
        <f>IFERROR(IFERROR(IFERROR(VLOOKUP(J330,Obs.Técnicas23[[Número de Série]:[Mês]],3,0),VLOOKUP(J330,Obs.Técnicas22[[Número de Série]:[Mês]],3,0)),(VLOOKUP(J330,Obs.Técnicas21[[Número de Série]:[Mês]],3,0))),"Hexis")</f>
        <v>ER ANALITICA</v>
      </c>
      <c r="U330" s="1" t="str">
        <f>IFERROR(IFERROR(IFERROR(VLOOKUP(J330,Obs.Técnicas23[[Número de Série]:[Mês]],4,0),VLOOKUP(J330,Obs.Técnicas22[[Número de Série]:[Mês]],4,0)),(VLOOKUP(J330,Obs.Técnicas21[[Número de Série]:[Mês]],4,0))),"")</f>
        <v>Carcaça superior do instrumento encontra-se avariada.</v>
      </c>
      <c r="V330" s="1" t="s">
        <v>1209</v>
      </c>
      <c r="W330" s="1">
        <f t="shared" si="10"/>
        <v>7</v>
      </c>
      <c r="Y330" s="1" t="e">
        <f>VLOOKUP(Controle[[#This Row],[Serial Number]],'Adicionados '!$B:$L,11,FALSE)</f>
        <v>#N/A</v>
      </c>
    </row>
    <row r="331" spans="1:25" hidden="1" x14ac:dyDescent="0.25">
      <c r="A331" s="1" t="s">
        <v>23</v>
      </c>
      <c r="B331" s="1" t="s">
        <v>1243</v>
      </c>
      <c r="I331" s="1" t="s">
        <v>55</v>
      </c>
      <c r="J331" s="9">
        <v>1383939</v>
      </c>
      <c r="K331" s="1" t="s">
        <v>36</v>
      </c>
      <c r="L331" s="1" t="s">
        <v>56</v>
      </c>
      <c r="P331" s="2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331" s="2">
        <f>IFERROR(IFERROR(IFERROR(VLOOKUP(J331,Obs.Técnicas23[[Número de Série]:[Mês]],5,0),VLOOKUP(J331,Obs.Técnicas22[[Número de Série]:[Mês]],5,0)),(VLOOKUP(J331,Obs.Técnicas21[[Número de Série]:[Mês]],5,0))),P331)</f>
        <v>44756</v>
      </c>
      <c r="R331" s="1" t="str">
        <f t="shared" ca="1" si="11"/>
        <v>Calibrado</v>
      </c>
      <c r="S331" s="1">
        <f>IFERROR(IFERROR(IFERROR(VLOOKUP(J331,Obs.Técnicas23[[Número de Série]:[Mês]],2,0),VLOOKUP(J331,Obs.Técnicas22[[Número de Série]:[Mês]],2,0)),(VLOOKUP(J331,Obs.Técnicas21[[Número de Série]:[Mês]],2,0))),"")</f>
        <v>17409</v>
      </c>
      <c r="T331" s="1" t="str">
        <f>IFERROR(IFERROR(IFERROR(VLOOKUP(J331,Obs.Técnicas23[[Número de Série]:[Mês]],3,0),VLOOKUP(J331,Obs.Técnicas22[[Número de Série]:[Mês]],3,0)),(VLOOKUP(J331,Obs.Técnicas21[[Número de Série]:[Mês]],3,0))),"Hexis")</f>
        <v>ER ANALITICA</v>
      </c>
      <c r="U331" s="1" t="str">
        <f>IFERROR(IFERROR(IFERROR(VLOOKUP(J331,Obs.Técnicas23[[Número de Série]:[Mês]],4,0),VLOOKUP(J331,Obs.Técnicas22[[Número de Série]:[Mês]],4,0)),(VLOOKUP(J331,Obs.Técnicas21[[Número de Série]:[Mês]],4,0))),"")</f>
        <v>Bateria de lítio encontra-se com baixa carga.</v>
      </c>
      <c r="V331" s="1" t="s">
        <v>1209</v>
      </c>
      <c r="W331" s="1">
        <f t="shared" si="10"/>
        <v>7</v>
      </c>
      <c r="Y331" s="1" t="e">
        <f>VLOOKUP(Controle[[#This Row],[Serial Number]],'Adicionados '!$B:$L,11,FALSE)</f>
        <v>#N/A</v>
      </c>
    </row>
  </sheetData>
  <phoneticPr fontId="5" type="noConversion"/>
  <conditionalFormatting sqref="M1:N6 B1:H6 B8:B9 M8:N9 D8:H9 M13:N66 B13:H66 B68:H147 M68:N147 B268:H1048576 M268:N1048576 M149:N266 B149:H266">
    <cfRule type="containsBlanks" dxfId="268" priority="15">
      <formula>LEN(TRIM(B1))=0</formula>
    </cfRule>
  </conditionalFormatting>
  <conditionalFormatting sqref="D67">
    <cfRule type="containsBlanks" dxfId="267" priority="14">
      <formula>LEN(TRIM(D67))=0</formula>
    </cfRule>
  </conditionalFormatting>
  <conditionalFormatting sqref="N7">
    <cfRule type="containsBlanks" dxfId="266" priority="13">
      <formula>LEN(TRIM(N7))=0</formula>
    </cfRule>
  </conditionalFormatting>
  <conditionalFormatting sqref="B7:G7 C8:C12">
    <cfRule type="containsBlanks" dxfId="265" priority="12">
      <formula>LEN(TRIM(B7))=0</formula>
    </cfRule>
  </conditionalFormatting>
  <conditionalFormatting sqref="B11:B12 D11:G12">
    <cfRule type="containsBlanks" dxfId="264" priority="11">
      <formula>LEN(TRIM(B11))=0</formula>
    </cfRule>
  </conditionalFormatting>
  <conditionalFormatting sqref="B10 D10:G10">
    <cfRule type="containsBlanks" dxfId="263" priority="10">
      <formula>LEN(TRIM(B10))=0</formula>
    </cfRule>
  </conditionalFormatting>
  <conditionalFormatting sqref="B148:H148 M148:N148">
    <cfRule type="containsBlanks" dxfId="262" priority="6">
      <formula>LEN(TRIM(B148))=0</formula>
    </cfRule>
  </conditionalFormatting>
  <conditionalFormatting sqref="R2:R331">
    <cfRule type="expression" dxfId="261" priority="2">
      <formula>IF(Q2&lt;=TODAY()-365,1)</formula>
    </cfRule>
    <cfRule type="expression" dxfId="260" priority="3">
      <formula>IF(Q2&lt;(TODAY())-270,1)</formula>
    </cfRule>
    <cfRule type="expression" dxfId="259" priority="4">
      <formula>IF(Q3&lt;(TODAY())+0,1)</formula>
    </cfRule>
  </conditionalFormatting>
  <conditionalFormatting sqref="B267:F267">
    <cfRule type="containsBlanks" dxfId="258" priority="1">
      <formula>LEN(TRIM(B267))=0</formula>
    </cfRule>
  </conditionalFormatting>
  <conditionalFormatting sqref="J268:J331 J2:J266">
    <cfRule type="duplicateValues" dxfId="257" priority="71"/>
  </conditionalFormatting>
  <dataValidations count="1">
    <dataValidation type="list" allowBlank="1" showInputMessage="1" showErrorMessage="1" sqref="V268:V1048576 V2:V266" xr:uid="{D509CEF7-ECD4-4613-842F-FEB91E93F81E}">
      <formula1>"CONTATO FEITO,EM CONTATO,AGENDADO,CONSERTO INTERNO,AGUARDANDO RETORNO,REALIZADO,"</formula1>
    </dataValidation>
  </dataValidations>
  <hyperlinks>
    <hyperlink ref="C101" r:id="rId1" xr:uid="{235FC3BA-506D-407B-802C-2E908046B7B9}"/>
    <hyperlink ref="C104" r:id="rId2" xr:uid="{FC715C3F-8697-4057-A921-BC61C285545E}"/>
    <hyperlink ref="C105" r:id="rId3" xr:uid="{6905B3E7-D745-4A32-9F1E-1900E45EE317}"/>
    <hyperlink ref="C100" r:id="rId4" xr:uid="{C8E32AB7-7985-4155-8443-A99EB5F3B0C6}"/>
    <hyperlink ref="C102" r:id="rId5" xr:uid="{B8EE0BFF-5687-4E8E-861D-3FC924656A8C}"/>
    <hyperlink ref="C103" r:id="rId6" xr:uid="{A074E459-7034-4223-9CFA-4B542F28B6CB}"/>
    <hyperlink ref="F97" r:id="rId7" xr:uid="{7A57250B-2C2B-484B-B117-A52DC4B198FA}"/>
    <hyperlink ref="F98:F105" r:id="rId8" display="rafael.nascimento@veolia.com" xr:uid="{0AF0BB2D-DFF6-499A-8E73-B254BD9D5800}"/>
    <hyperlink ref="F159:F166" r:id="rId9" display="rafael.nascimento@veolia.com" xr:uid="{A79DBEDB-3E43-4268-B4B5-173A1F82636D}"/>
    <hyperlink ref="F199:F209" r:id="rId10" display="rafael.nascimento@veolia.com" xr:uid="{A76073E8-A320-4F85-80B5-CC422252C6F3}"/>
    <hyperlink ref="C122" r:id="rId11" xr:uid="{32E10D99-E8CE-495E-B84D-C242AE98E96F}"/>
    <hyperlink ref="C123:C132" r:id="rId12" display="rafael.nascimento@veolia.com" xr:uid="{B3CB7A10-0F92-4FA7-B7BC-D82B33AF656A}"/>
    <hyperlink ref="C258" r:id="rId13" xr:uid="{350F0DFA-3B47-47EA-BD50-9467D028D519}"/>
    <hyperlink ref="F133" r:id="rId14" xr:uid="{663F3F49-83AD-42C3-93CF-B9545F056521}"/>
    <hyperlink ref="C133" r:id="rId15" xr:uid="{58722401-0016-45A3-846D-2DC6ACED133A}"/>
    <hyperlink ref="F134" r:id="rId16" xr:uid="{20BF3EF0-0909-402B-AB1E-2A82CB77078D}"/>
    <hyperlink ref="C134" r:id="rId17" xr:uid="{F635EE2E-C60D-420F-A6D3-EBCC52E38213}"/>
    <hyperlink ref="C7" r:id="rId18" xr:uid="{20CAEA85-EB27-4FA9-813F-E40E8D077F05}"/>
    <hyperlink ref="C57" r:id="rId19" xr:uid="{FB2A9708-2DDB-4ED1-8E1E-CF56D6CFC54E}"/>
    <hyperlink ref="C198" r:id="rId20" xr:uid="{638AED9C-D658-4150-A140-8560B1585F3B}"/>
    <hyperlink ref="C199" r:id="rId21" xr:uid="{35978DCD-BEF6-4323-B28D-33AABA9246B8}"/>
    <hyperlink ref="C202" r:id="rId22" xr:uid="{1BCC3D8E-4537-4E84-A7DE-BEC64A09598A}"/>
    <hyperlink ref="C203" r:id="rId23" xr:uid="{88C8869F-DF63-48E0-8F37-28C6C1BF03AC}"/>
    <hyperlink ref="C205" r:id="rId24" xr:uid="{75FB4546-34D8-46CC-8E57-33E4400B9DC8}"/>
    <hyperlink ref="C207" r:id="rId25" xr:uid="{F0A7C34D-2DCA-4286-93BB-BF6EFC7897AF}"/>
    <hyperlink ref="F258" r:id="rId26" xr:uid="{9BD01180-0F58-4C12-BEC7-BD11E5302D9B}"/>
    <hyperlink ref="C272" r:id="rId27" xr:uid="{2F6F5D5C-B926-4716-BC5C-07374197ADAB}"/>
    <hyperlink ref="C286:C287" r:id="rId28" display="marcus.tagawa@veolia.com" xr:uid="{2EBD3597-B746-451A-A635-94B4020913FD}"/>
    <hyperlink ref="C8:C12" r:id="rId29" display="jackeline.guimaraes@veolia.com" xr:uid="{EEBACCC2-F04F-4936-AC46-E8D423195C25}"/>
    <hyperlink ref="C8" r:id="rId30" xr:uid="{EA07C900-C713-4472-966F-3C1BE5CA4BA8}"/>
    <hyperlink ref="C142" r:id="rId31" xr:uid="{5004D94B-4F49-4EB5-B7BD-1764548761BB}"/>
    <hyperlink ref="C261" r:id="rId32" xr:uid="{554BE6C9-366C-489E-867D-EBD8CF7F6FEE}"/>
    <hyperlink ref="F261" r:id="rId33" xr:uid="{14D907C7-3C80-44D9-9AAA-2FC6FBCA95DC}"/>
    <hyperlink ref="C262" r:id="rId34" xr:uid="{D4544F87-8DE9-4B98-B8BC-14FB70E8F3D4}"/>
    <hyperlink ref="C263" r:id="rId35" xr:uid="{D124271F-D476-4B25-B04C-36A1D28DF3E9}"/>
    <hyperlink ref="C264" r:id="rId36" xr:uid="{547DA8D3-4E57-4D66-A84F-A6A24012A428}"/>
    <hyperlink ref="C265" r:id="rId37" xr:uid="{D271B61E-EEF2-467F-97AB-B968CBCD8D8E}"/>
    <hyperlink ref="F262" r:id="rId38" xr:uid="{63973F70-1F07-42A2-8E7C-F16F978B331E}"/>
    <hyperlink ref="F263" r:id="rId39" xr:uid="{61E3199F-DD0B-4B2F-8BE2-F6424AD93671}"/>
    <hyperlink ref="F264" r:id="rId40" xr:uid="{4DA50D6E-58B6-40AD-997C-D580712327D2}"/>
    <hyperlink ref="F265" r:id="rId41" xr:uid="{AAD7E0B7-DA35-4FDF-9468-8EE3B2B01E9A}"/>
    <hyperlink ref="C268" r:id="rId42" xr:uid="{981ECBCF-03A5-4B0B-8A13-16B71F9B682D}"/>
    <hyperlink ref="F268" r:id="rId43" xr:uid="{7E765066-1FD4-4E18-A569-C4B788DB1312}"/>
    <hyperlink ref="C273" r:id="rId44" xr:uid="{29D85A03-673C-4D61-9063-7579D75439F4}"/>
    <hyperlink ref="F273" r:id="rId45" xr:uid="{E82843A5-848B-40E7-82C8-1175231E5AA9}"/>
    <hyperlink ref="C19" r:id="rId46" xr:uid="{A0948E45-70E7-4740-AA6D-8C56B8A01D45}"/>
    <hyperlink ref="F19" r:id="rId47" xr:uid="{9EEF0493-1F99-45A8-B738-7283D2A2D8EC}"/>
    <hyperlink ref="C58" r:id="rId48" xr:uid="{915DED5D-929D-4BD6-850C-6E0C6559A667}"/>
    <hyperlink ref="C59" r:id="rId49" xr:uid="{C272D86B-2B34-4939-8E8C-9ECA3F011F24}"/>
    <hyperlink ref="F57" r:id="rId50" xr:uid="{436AA187-3E93-4EC1-B90D-96AD56FE00CB}"/>
    <hyperlink ref="F58:F59" r:id="rId51" display="carlos.santos@veolia.com" xr:uid="{BF4E4C41-EE0C-4858-BF1A-B07EBAAF8203}"/>
    <hyperlink ref="C41" r:id="rId52" xr:uid="{E870A02F-EEAC-4E6C-AB05-E8873398780A}"/>
    <hyperlink ref="C266" r:id="rId53" xr:uid="{F1699E44-7EC4-4400-8B27-F2C2AF6111C7}"/>
    <hyperlink ref="C250" r:id="rId54" xr:uid="{4578A367-D649-4FE5-BCB7-BD878F9E059B}"/>
    <hyperlink ref="C251" r:id="rId55" xr:uid="{32BE322A-50ED-46E9-99AF-62BB8EB64CB9}"/>
    <hyperlink ref="C216" r:id="rId56" xr:uid="{44516CEE-A811-433E-81FD-726991C1809F}"/>
    <hyperlink ref="C217" r:id="rId57" xr:uid="{8B2AF027-AE76-40B8-8144-E17D568BD67B}"/>
    <hyperlink ref="C218" r:id="rId58" xr:uid="{F72E9AB4-4ECF-45A5-93F6-1F0FDA54BDE7}"/>
    <hyperlink ref="C235" r:id="rId59" xr:uid="{74FA4F1D-F2EC-41F4-BDD0-91A691498E70}"/>
    <hyperlink ref="F216" r:id="rId60" xr:uid="{E3FD9F16-251F-484D-818D-4E42D51BAD96}"/>
    <hyperlink ref="F217" r:id="rId61" xr:uid="{B659ACE6-78F0-47FF-93F6-613F5FBEE7E4}"/>
    <hyperlink ref="F218" r:id="rId62" xr:uid="{709B41FD-1B91-4021-87A6-BE6694D4072E}"/>
    <hyperlink ref="F235" r:id="rId63" xr:uid="{4DEB46EC-8CAD-47CC-B1A8-54A518D23A99}"/>
    <hyperlink ref="C219" r:id="rId64" xr:uid="{EFE79407-6FFE-44CE-A7B4-AB505B09889D}"/>
    <hyperlink ref="F219" r:id="rId65" xr:uid="{F251D16A-FAAD-48D8-8B81-664600CABDC5}"/>
    <hyperlink ref="C242" r:id="rId66" xr:uid="{7913872E-773F-490B-BE8F-83268D0A62A6}"/>
    <hyperlink ref="C243" r:id="rId67" xr:uid="{59E8A5F0-4ED9-4046-8B1A-5BD34C9D2503}"/>
    <hyperlink ref="C244" r:id="rId68" xr:uid="{B6C194B4-1318-4F2E-AAC4-49DA73E98630}"/>
    <hyperlink ref="C245" r:id="rId69" xr:uid="{C2C40ADF-C061-4BF3-927B-328D00CC5B44}"/>
    <hyperlink ref="C246" r:id="rId70" xr:uid="{985F24A4-9EA6-4E1C-B893-1F4B8712DE6A}"/>
    <hyperlink ref="C267" r:id="rId71" xr:uid="{53018172-9BE5-4D50-BDA1-2776CF37703A}"/>
    <hyperlink ref="F267" r:id="rId72" xr:uid="{6FE56FBA-E03B-48D0-B118-685CFBEAAC6A}"/>
  </hyperlinks>
  <pageMargins left="0.7" right="0.7" top="0.75" bottom="0.75" header="0.3" footer="0.3"/>
  <pageSetup paperSize="9" orientation="portrait" horizontalDpi="360" verticalDpi="360" r:id="rId73"/>
  <tableParts count="1">
    <tablePart r:id="rId7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BE-81A0-4618-9BC3-7C7F07919130}">
  <dimension ref="A1:J55"/>
  <sheetViews>
    <sheetView topLeftCell="A29" workbookViewId="0">
      <selection activeCell="D55" sqref="D55"/>
    </sheetView>
  </sheetViews>
  <sheetFormatPr defaultRowHeight="15" x14ac:dyDescent="0.25"/>
  <cols>
    <col min="1" max="1" width="19" bestFit="1" customWidth="1"/>
    <col min="2" max="2" width="34.42578125" bestFit="1" customWidth="1"/>
    <col min="3" max="3" width="17.5703125" bestFit="1" customWidth="1"/>
    <col min="4" max="4" width="21.140625" bestFit="1" customWidth="1"/>
    <col min="5" max="5" width="9.42578125" bestFit="1" customWidth="1"/>
    <col min="6" max="6" width="17" bestFit="1" customWidth="1"/>
    <col min="7" max="7" width="48.7109375" style="7" bestFit="1" customWidth="1"/>
    <col min="8" max="8" width="9.7109375" bestFit="1" customWidth="1"/>
    <col min="10" max="10" width="18.42578125" bestFit="1" customWidth="1"/>
  </cols>
  <sheetData>
    <row r="1" spans="1:10" x14ac:dyDescent="0.25">
      <c r="A1" s="10" t="s">
        <v>771</v>
      </c>
      <c r="B1" s="10" t="s">
        <v>772</v>
      </c>
      <c r="C1" s="10" t="s">
        <v>10</v>
      </c>
      <c r="D1" s="10" t="s">
        <v>773</v>
      </c>
      <c r="E1" s="10" t="s">
        <v>774</v>
      </c>
      <c r="F1" s="10" t="s">
        <v>775</v>
      </c>
      <c r="G1" s="10" t="s">
        <v>776</v>
      </c>
      <c r="H1" s="10" t="s">
        <v>778</v>
      </c>
      <c r="I1" s="10" t="s">
        <v>779</v>
      </c>
      <c r="J1" s="10" t="s">
        <v>777</v>
      </c>
    </row>
    <row r="2" spans="1:10" x14ac:dyDescent="0.25">
      <c r="A2" s="4" t="s">
        <v>619</v>
      </c>
      <c r="B2" s="4" t="s">
        <v>699</v>
      </c>
      <c r="C2" s="4" t="s">
        <v>36</v>
      </c>
      <c r="D2" s="9">
        <v>213366601035</v>
      </c>
      <c r="E2" s="4">
        <v>20561</v>
      </c>
      <c r="F2" s="4" t="s">
        <v>621</v>
      </c>
      <c r="H2" s="5">
        <v>44981</v>
      </c>
      <c r="I2" s="4">
        <f>IF(H2&lt;&gt;"",MONTH(H2),"")</f>
        <v>2</v>
      </c>
      <c r="J2" s="3" t="str">
        <f>IFERROR(IFERROR(VLOOKUP(D2,'Controle de Equipamentos '!$J:$W,4,0),VLOOKUP(D2,'Controle-Pipetas e micropipetas'!$J:$V,4,0)),"Adicionado")</f>
        <v>Sorocaba-SP</v>
      </c>
    </row>
    <row r="3" spans="1:10" x14ac:dyDescent="0.25">
      <c r="A3" s="4" t="s">
        <v>619</v>
      </c>
      <c r="B3" s="4" t="s">
        <v>1471</v>
      </c>
      <c r="C3" s="4" t="s">
        <v>39</v>
      </c>
      <c r="D3" s="9">
        <v>6288459</v>
      </c>
      <c r="E3" s="4">
        <v>20570</v>
      </c>
      <c r="F3" s="4" t="s">
        <v>621</v>
      </c>
      <c r="H3" s="5">
        <v>44981</v>
      </c>
      <c r="I3" s="4">
        <f t="shared" ref="I3:I21" si="0">IF(H3&lt;&gt;"",MONTH(H3),"")</f>
        <v>2</v>
      </c>
      <c r="J3" s="3" t="str">
        <f>IFERROR(IFERROR(VLOOKUP(D3,'Controle de Equipamentos '!$J:$W,4,0),VLOOKUP(D3,'Controle-Pipetas e micropipetas'!$J:$V,4,0)),"Adicionado")</f>
        <v>Sorocaba-SP</v>
      </c>
    </row>
    <row r="4" spans="1:10" x14ac:dyDescent="0.25">
      <c r="A4" s="4" t="s">
        <v>619</v>
      </c>
      <c r="B4" s="4" t="s">
        <v>1472</v>
      </c>
      <c r="C4" s="4" t="s">
        <v>39</v>
      </c>
      <c r="D4" s="9">
        <v>4244274</v>
      </c>
      <c r="E4" s="4">
        <v>20571</v>
      </c>
      <c r="F4" s="4" t="s">
        <v>621</v>
      </c>
      <c r="H4" s="5">
        <v>44981</v>
      </c>
      <c r="I4" s="4">
        <f t="shared" si="0"/>
        <v>2</v>
      </c>
      <c r="J4" s="3" t="str">
        <f>IFERROR(IFERROR(VLOOKUP(D4,'Controle de Equipamentos '!$J:$W,4,0),VLOOKUP(D4,'Controle-Pipetas e micropipetas'!$J:$V,4,0)),"Adicionado")</f>
        <v>Sorocaba-SP</v>
      </c>
    </row>
    <row r="5" spans="1:10" ht="60" x14ac:dyDescent="0.25">
      <c r="A5" s="4" t="s">
        <v>1476</v>
      </c>
      <c r="B5" s="4" t="s">
        <v>761</v>
      </c>
      <c r="C5" s="4" t="s">
        <v>36</v>
      </c>
      <c r="D5" s="9">
        <v>1207916</v>
      </c>
      <c r="E5" s="4">
        <v>20572</v>
      </c>
      <c r="F5" s="4" t="s">
        <v>621</v>
      </c>
      <c r="G5" s="7" t="s">
        <v>1480</v>
      </c>
      <c r="H5" s="5">
        <v>44981</v>
      </c>
      <c r="I5" s="4">
        <f t="shared" si="0"/>
        <v>2</v>
      </c>
      <c r="J5" s="3" t="str">
        <f>IFERROR(IFERROR(VLOOKUP(D5,'Controle de Equipamentos '!$J:$W,4,0),VLOOKUP(D5,'Controle-Pipetas e micropipetas'!$J:$V,4,0)),"Adicionado")</f>
        <v>Sorocaba-SP</v>
      </c>
    </row>
    <row r="6" spans="1:10" x14ac:dyDescent="0.25">
      <c r="A6" s="4" t="s">
        <v>1477</v>
      </c>
      <c r="B6" s="4" t="s">
        <v>1003</v>
      </c>
      <c r="C6" s="4" t="s">
        <v>36</v>
      </c>
      <c r="D6" s="9">
        <v>1137166</v>
      </c>
      <c r="E6" s="4">
        <v>20573</v>
      </c>
      <c r="F6" s="4" t="s">
        <v>621</v>
      </c>
      <c r="H6" s="5">
        <v>44981</v>
      </c>
      <c r="I6" s="4">
        <f t="shared" si="0"/>
        <v>2</v>
      </c>
      <c r="J6" s="3" t="str">
        <f>IFERROR(IFERROR(VLOOKUP(D6,'Controle de Equipamentos '!$J:$W,4,0),VLOOKUP(D6,'Controle-Pipetas e micropipetas'!$J:$V,4,0)),"Adicionado")</f>
        <v>Sorocaba-SP</v>
      </c>
    </row>
    <row r="7" spans="1:10" x14ac:dyDescent="0.25">
      <c r="A7" s="4" t="s">
        <v>786</v>
      </c>
      <c r="B7" s="4" t="s">
        <v>649</v>
      </c>
      <c r="C7" s="4" t="s">
        <v>36</v>
      </c>
      <c r="D7" s="9" t="s">
        <v>477</v>
      </c>
      <c r="E7" s="4">
        <v>20574</v>
      </c>
      <c r="F7" s="4" t="s">
        <v>621</v>
      </c>
      <c r="H7" s="5">
        <v>44981</v>
      </c>
      <c r="I7" s="4">
        <f t="shared" si="0"/>
        <v>2</v>
      </c>
      <c r="J7" s="3" t="str">
        <f>IFERROR(IFERROR(VLOOKUP(D7,'Controle de Equipamentos '!$J:$W,4,0),VLOOKUP(D7,'Controle-Pipetas e micropipetas'!$J:$V,4,0)),"Adicionado")</f>
        <v>Sorocaba-SP</v>
      </c>
    </row>
    <row r="8" spans="1:10" x14ac:dyDescent="0.25">
      <c r="A8" s="4" t="s">
        <v>1478</v>
      </c>
      <c r="B8" s="4" t="s">
        <v>1473</v>
      </c>
      <c r="C8" s="4" t="s">
        <v>334</v>
      </c>
      <c r="D8" s="9" t="s">
        <v>480</v>
      </c>
      <c r="E8" s="4">
        <v>20576</v>
      </c>
      <c r="F8" s="4" t="s">
        <v>621</v>
      </c>
      <c r="H8" s="5">
        <v>44981</v>
      </c>
      <c r="I8" s="4">
        <f t="shared" si="0"/>
        <v>2</v>
      </c>
      <c r="J8" s="3" t="str">
        <f>IFERROR(IFERROR(VLOOKUP(D8,'Controle de Equipamentos '!$J:$W,4,0),VLOOKUP(D8,'Controle-Pipetas e micropipetas'!$J:$V,4,0)),"Adicionado")</f>
        <v>Sorocaba-SP</v>
      </c>
    </row>
    <row r="9" spans="1:10" x14ac:dyDescent="0.25">
      <c r="A9" s="4" t="s">
        <v>1479</v>
      </c>
      <c r="B9" s="4" t="s">
        <v>1474</v>
      </c>
      <c r="C9" s="4" t="s">
        <v>719</v>
      </c>
      <c r="D9" s="9" t="s">
        <v>481</v>
      </c>
      <c r="E9" s="4">
        <v>20577</v>
      </c>
      <c r="F9" s="4" t="s">
        <v>621</v>
      </c>
      <c r="H9" s="5">
        <v>44981</v>
      </c>
      <c r="I9" s="4">
        <f t="shared" si="0"/>
        <v>2</v>
      </c>
      <c r="J9" s="3" t="str">
        <f>IFERROR(IFERROR(VLOOKUP(D9,'Controle de Equipamentos '!$J:$W,4,0),VLOOKUP(D9,'Controle-Pipetas e micropipetas'!$J:$V,4,0)),"Adicionado")</f>
        <v>Sorocaba-SP</v>
      </c>
    </row>
    <row r="10" spans="1:10" x14ac:dyDescent="0.25">
      <c r="A10" s="4" t="s">
        <v>619</v>
      </c>
      <c r="B10" s="4" t="s">
        <v>1475</v>
      </c>
      <c r="C10" s="4" t="s">
        <v>1188</v>
      </c>
      <c r="D10" s="9">
        <v>2996386</v>
      </c>
      <c r="E10" s="4">
        <v>20617</v>
      </c>
      <c r="F10" s="4" t="s">
        <v>621</v>
      </c>
      <c r="H10" s="5">
        <v>44981</v>
      </c>
      <c r="I10" s="4">
        <f t="shared" si="0"/>
        <v>2</v>
      </c>
      <c r="J10" s="3" t="str">
        <f>IFERROR(IFERROR(VLOOKUP(D10,'Controle de Equipamentos '!$J:$W,4,0),VLOOKUP(D10,'Controle-Pipetas e micropipetas'!$J:$V,4,0)),"Adicionado")</f>
        <v>Sorocaba-SP</v>
      </c>
    </row>
    <row r="11" spans="1:10" x14ac:dyDescent="0.25">
      <c r="A11" s="4" t="s">
        <v>619</v>
      </c>
      <c r="B11" s="4" t="s">
        <v>1490</v>
      </c>
      <c r="C11" s="4" t="s">
        <v>70</v>
      </c>
      <c r="D11" s="9" t="s">
        <v>357</v>
      </c>
      <c r="E11" s="4">
        <v>20629</v>
      </c>
      <c r="F11" s="4" t="s">
        <v>621</v>
      </c>
      <c r="H11" s="5">
        <v>44987</v>
      </c>
      <c r="I11" s="4">
        <f t="shared" si="0"/>
        <v>3</v>
      </c>
      <c r="J11" s="3" t="str">
        <f>IFERROR(IFERROR(VLOOKUP(D11,'Controle de Equipamentos '!$J:$W,4,0),VLOOKUP(D11,'Controle-Pipetas e micropipetas'!$J:$V,4,0)),"Adicionado")</f>
        <v>Itaguaí-RJ</v>
      </c>
    </row>
    <row r="12" spans="1:10" x14ac:dyDescent="0.25">
      <c r="A12" s="4" t="s">
        <v>619</v>
      </c>
      <c r="B12" s="4" t="s">
        <v>699</v>
      </c>
      <c r="C12" s="4" t="s">
        <v>36</v>
      </c>
      <c r="D12" s="9">
        <v>132850002046</v>
      </c>
      <c r="E12" s="4">
        <v>20624</v>
      </c>
      <c r="F12" s="4" t="s">
        <v>621</v>
      </c>
      <c r="H12" s="5">
        <v>44987</v>
      </c>
      <c r="I12" s="4">
        <f t="shared" si="0"/>
        <v>3</v>
      </c>
      <c r="J12" s="3" t="str">
        <f>IFERROR(IFERROR(VLOOKUP(D12,'Controle de Equipamentos '!$J:$W,4,0),VLOOKUP(D12,'Controle-Pipetas e micropipetas'!$J:$V,4,0)),"Adicionado")</f>
        <v>Duque de Caxias-RJ</v>
      </c>
    </row>
    <row r="13" spans="1:10" x14ac:dyDescent="0.25">
      <c r="A13" s="4" t="s">
        <v>732</v>
      </c>
      <c r="B13" s="4" t="s">
        <v>716</v>
      </c>
      <c r="C13" s="4" t="s">
        <v>87</v>
      </c>
      <c r="D13" s="9">
        <v>782590</v>
      </c>
      <c r="E13" s="4">
        <v>20621</v>
      </c>
      <c r="F13" s="4" t="s">
        <v>621</v>
      </c>
      <c r="H13" s="5">
        <v>44987</v>
      </c>
      <c r="I13" s="4">
        <f t="shared" si="0"/>
        <v>3</v>
      </c>
      <c r="J13" s="3" t="str">
        <f>IFERROR(IFERROR(VLOOKUP(D13,'Controle de Equipamentos '!$J:$W,4,0),VLOOKUP(D13,'Controle-Pipetas e micropipetas'!$J:$V,4,0)),"Adicionado")</f>
        <v>Itaguaí-RJ</v>
      </c>
    </row>
    <row r="14" spans="1:10" x14ac:dyDescent="0.25">
      <c r="A14" s="4" t="s">
        <v>729</v>
      </c>
      <c r="B14" s="4" t="s">
        <v>699</v>
      </c>
      <c r="C14" s="4" t="s">
        <v>36</v>
      </c>
      <c r="D14" s="9">
        <v>143160001033</v>
      </c>
      <c r="E14" s="4">
        <v>20622</v>
      </c>
      <c r="F14" s="4" t="s">
        <v>621</v>
      </c>
      <c r="H14" s="5">
        <v>44987</v>
      </c>
      <c r="I14" s="4">
        <f t="shared" si="0"/>
        <v>3</v>
      </c>
      <c r="J14" s="3" t="str">
        <f>IFERROR(IFERROR(VLOOKUP(D14,'Controle de Equipamentos '!$J:$W,4,0),VLOOKUP(D14,'Controle-Pipetas e micropipetas'!$J:$V,4,0)),"Adicionado")</f>
        <v>Itaguaí-RJ</v>
      </c>
    </row>
    <row r="15" spans="1:10" x14ac:dyDescent="0.25">
      <c r="A15" s="4" t="s">
        <v>1488</v>
      </c>
      <c r="B15" s="4" t="s">
        <v>1238</v>
      </c>
      <c r="C15" s="4" t="s">
        <v>417</v>
      </c>
      <c r="D15" s="9">
        <v>4211933</v>
      </c>
      <c r="E15" s="4">
        <v>20625</v>
      </c>
      <c r="F15" s="4" t="s">
        <v>621</v>
      </c>
      <c r="H15" s="5">
        <v>44987</v>
      </c>
      <c r="I15" s="4">
        <f t="shared" si="0"/>
        <v>3</v>
      </c>
      <c r="J15" s="3" t="str">
        <f>IFERROR(IFERROR(VLOOKUP(D15,'Controle de Equipamentos '!$J:$W,4,0),VLOOKUP(D15,'Controle-Pipetas e micropipetas'!$J:$V,4,0)),"Adicionado")</f>
        <v>Itaguaí-RJ</v>
      </c>
    </row>
    <row r="16" spans="1:10" x14ac:dyDescent="0.25">
      <c r="A16" s="4" t="s">
        <v>619</v>
      </c>
      <c r="B16" s="4" t="s">
        <v>1238</v>
      </c>
      <c r="C16" s="4" t="s">
        <v>417</v>
      </c>
      <c r="D16" s="9">
        <v>4226194</v>
      </c>
      <c r="E16" s="4">
        <v>20626</v>
      </c>
      <c r="F16" s="4" t="s">
        <v>621</v>
      </c>
      <c r="H16" s="5">
        <v>44987</v>
      </c>
      <c r="I16" s="4">
        <f t="shared" si="0"/>
        <v>3</v>
      </c>
      <c r="J16" s="3" t="str">
        <f>IFERROR(IFERROR(VLOOKUP(D16,'Controle de Equipamentos '!$J:$W,4,0),VLOOKUP(D16,'Controle-Pipetas e micropipetas'!$J:$V,4,0)),"Adicionado")</f>
        <v>Duque de Caxias-RJ</v>
      </c>
    </row>
    <row r="17" spans="1:10" ht="30" x14ac:dyDescent="0.25">
      <c r="A17" s="4" t="s">
        <v>619</v>
      </c>
      <c r="B17" s="4" t="s">
        <v>1489</v>
      </c>
      <c r="C17" s="4" t="s">
        <v>417</v>
      </c>
      <c r="D17" s="9">
        <v>6273837</v>
      </c>
      <c r="E17" s="4">
        <v>20627</v>
      </c>
      <c r="F17" s="4" t="s">
        <v>621</v>
      </c>
      <c r="G17" s="7" t="s">
        <v>1491</v>
      </c>
      <c r="H17" s="5">
        <v>44987</v>
      </c>
      <c r="I17" s="4">
        <f t="shared" si="0"/>
        <v>3</v>
      </c>
      <c r="J17" s="3" t="str">
        <f>IFERROR(IFERROR(VLOOKUP(D17,'Controle de Equipamentos '!$J:$W,4,0),VLOOKUP(D17,'Controle-Pipetas e micropipetas'!$J:$V,4,0)),"Adicionado")</f>
        <v>Itaguaí-RJ</v>
      </c>
    </row>
    <row r="18" spans="1:10" x14ac:dyDescent="0.25">
      <c r="A18" s="4" t="s">
        <v>619</v>
      </c>
      <c r="B18" s="4" t="s">
        <v>725</v>
      </c>
      <c r="C18" s="4" t="s">
        <v>36</v>
      </c>
      <c r="D18" s="9" t="s">
        <v>351</v>
      </c>
      <c r="E18" s="4">
        <v>20628</v>
      </c>
      <c r="F18" s="4" t="s">
        <v>621</v>
      </c>
      <c r="G18" s="7" t="s">
        <v>1492</v>
      </c>
      <c r="H18" s="5">
        <v>44987</v>
      </c>
      <c r="I18" s="4">
        <f t="shared" si="0"/>
        <v>3</v>
      </c>
      <c r="J18" s="3" t="str">
        <f>IFERROR(IFERROR(VLOOKUP(D18,'Controle de Equipamentos '!$J:$W,4,0),VLOOKUP(D18,'Controle-Pipetas e micropipetas'!$J:$V,4,0)),"Adicionado")</f>
        <v>Itaguaí-RJ</v>
      </c>
    </row>
    <row r="19" spans="1:10" x14ac:dyDescent="0.25">
      <c r="A19" s="4" t="s">
        <v>619</v>
      </c>
      <c r="B19" s="4" t="s">
        <v>735</v>
      </c>
      <c r="C19" s="4" t="s">
        <v>36</v>
      </c>
      <c r="D19" s="9">
        <v>203166601039</v>
      </c>
      <c r="E19" s="4">
        <v>20710</v>
      </c>
      <c r="F19" s="4" t="s">
        <v>621</v>
      </c>
      <c r="H19" s="5">
        <v>44988</v>
      </c>
      <c r="I19" s="4">
        <f t="shared" si="0"/>
        <v>3</v>
      </c>
      <c r="J19" s="3" t="str">
        <f>IFERROR(IFERROR(VLOOKUP(D19,'Controle de Equipamentos '!$J:$W,4,0),VLOOKUP(D19,'Controle-Pipetas e micropipetas'!$J:$V,4,0)),"Adicionado")</f>
        <v>Campinas-SP</v>
      </c>
    </row>
    <row r="20" spans="1:10" x14ac:dyDescent="0.25">
      <c r="A20" s="4" t="s">
        <v>619</v>
      </c>
      <c r="B20" s="4" t="s">
        <v>699</v>
      </c>
      <c r="C20" s="4" t="s">
        <v>36</v>
      </c>
      <c r="D20" s="9">
        <v>152480002035</v>
      </c>
      <c r="E20" s="4">
        <v>20599</v>
      </c>
      <c r="F20" s="4" t="s">
        <v>621</v>
      </c>
      <c r="H20" s="5">
        <v>44985</v>
      </c>
      <c r="I20" s="4">
        <f t="shared" si="0"/>
        <v>2</v>
      </c>
      <c r="J20" s="3" t="str">
        <f>IFERROR(IFERROR(VLOOKUP(D20,'Controle de Equipamentos '!$J:$W,4,0),VLOOKUP(D20,'Controle-Pipetas e micropipetas'!$J:$V,4,0)),"Adicionado")</f>
        <v>Rio de Janeiro-RJ</v>
      </c>
    </row>
    <row r="21" spans="1:10" x14ac:dyDescent="0.25">
      <c r="A21" s="4" t="s">
        <v>619</v>
      </c>
      <c r="B21" s="4" t="s">
        <v>1483</v>
      </c>
      <c r="C21" s="4" t="s">
        <v>39</v>
      </c>
      <c r="D21" s="9">
        <v>6256128</v>
      </c>
      <c r="E21" s="4">
        <v>20600</v>
      </c>
      <c r="F21" s="4" t="s">
        <v>621</v>
      </c>
      <c r="H21" s="5">
        <v>44985</v>
      </c>
      <c r="I21" s="4">
        <f t="shared" si="0"/>
        <v>2</v>
      </c>
      <c r="J21" s="3" t="str">
        <f>IFERROR(IFERROR(VLOOKUP(D21,'Controle de Equipamentos '!$J:$W,4,0),VLOOKUP(D21,'Controle-Pipetas e micropipetas'!$J:$V,4,0)),"Adicionado")</f>
        <v>Rio de Janeiro-RJ</v>
      </c>
    </row>
    <row r="22" spans="1:10" x14ac:dyDescent="0.25">
      <c r="A22" s="4" t="s">
        <v>1494</v>
      </c>
      <c r="B22" s="4" t="s">
        <v>747</v>
      </c>
      <c r="C22" s="4" t="s">
        <v>42</v>
      </c>
      <c r="D22" s="9">
        <v>56698</v>
      </c>
      <c r="E22" s="4">
        <v>20846</v>
      </c>
      <c r="F22" s="4" t="s">
        <v>621</v>
      </c>
      <c r="H22" s="5">
        <v>44999</v>
      </c>
      <c r="I22" s="4">
        <f t="shared" ref="I22:I29" si="1">IF(H22&lt;&gt;"",MONTH(H22),"")</f>
        <v>3</v>
      </c>
      <c r="J22" s="3" t="str">
        <f>IFERROR(IFERROR(VLOOKUP(D22,'Controle de Equipamentos '!$J:$W,4,0),VLOOKUP(D22,'Controle-Pipetas e micropipetas'!$J:$V,4,0)),"Adicionado")</f>
        <v>Santo André-SP</v>
      </c>
    </row>
    <row r="23" spans="1:10" x14ac:dyDescent="0.25">
      <c r="A23" s="4" t="s">
        <v>1495</v>
      </c>
      <c r="B23" s="4" t="s">
        <v>752</v>
      </c>
      <c r="C23" s="4" t="s">
        <v>42</v>
      </c>
      <c r="D23" s="9">
        <v>56618</v>
      </c>
      <c r="E23" s="4">
        <v>20847</v>
      </c>
      <c r="F23" s="4" t="s">
        <v>621</v>
      </c>
      <c r="H23" s="5">
        <v>44999</v>
      </c>
      <c r="I23" s="4">
        <f t="shared" si="1"/>
        <v>3</v>
      </c>
      <c r="J23" s="3" t="str">
        <f>IFERROR(IFERROR(VLOOKUP(D23,'Controle de Equipamentos '!$J:$W,4,0),VLOOKUP(D23,'Controle-Pipetas e micropipetas'!$J:$V,4,0)),"Adicionado")</f>
        <v>Santo André-SP</v>
      </c>
    </row>
    <row r="24" spans="1:10" x14ac:dyDescent="0.25">
      <c r="A24" s="4" t="s">
        <v>1496</v>
      </c>
      <c r="B24" s="4" t="s">
        <v>658</v>
      </c>
      <c r="C24" s="4" t="s">
        <v>36</v>
      </c>
      <c r="D24" s="9" t="s">
        <v>538</v>
      </c>
      <c r="E24" s="4">
        <v>20848</v>
      </c>
      <c r="F24" s="4" t="s">
        <v>621</v>
      </c>
      <c r="H24" s="5">
        <v>44999</v>
      </c>
      <c r="I24" s="4">
        <f t="shared" si="1"/>
        <v>3</v>
      </c>
      <c r="J24" s="3" t="str">
        <f>IFERROR(IFERROR(VLOOKUP(D24,'Controle de Equipamentos '!$J:$W,4,0),VLOOKUP(D24,'Controle-Pipetas e micropipetas'!$J:$V,4,0)),"Adicionado")</f>
        <v>Santo André-SP</v>
      </c>
    </row>
    <row r="25" spans="1:10" ht="30" x14ac:dyDescent="0.25">
      <c r="A25" s="4" t="s">
        <v>1497</v>
      </c>
      <c r="B25" s="4" t="s">
        <v>761</v>
      </c>
      <c r="C25" s="4" t="s">
        <v>36</v>
      </c>
      <c r="D25" s="9">
        <v>1394478</v>
      </c>
      <c r="E25" s="4">
        <v>20849</v>
      </c>
      <c r="F25" s="4" t="s">
        <v>621</v>
      </c>
      <c r="G25" s="7" t="s">
        <v>1501</v>
      </c>
      <c r="H25" s="5">
        <v>44999</v>
      </c>
      <c r="I25" s="4">
        <f t="shared" si="1"/>
        <v>3</v>
      </c>
      <c r="J25" s="3" t="str">
        <f>IFERROR(IFERROR(VLOOKUP(D25,'Controle de Equipamentos '!$J:$W,4,0),VLOOKUP(D25,'Controle-Pipetas e micropipetas'!$J:$V,4,0)),"Adicionado")</f>
        <v>Santo André-SP</v>
      </c>
    </row>
    <row r="26" spans="1:10" x14ac:dyDescent="0.25">
      <c r="A26" s="4" t="s">
        <v>619</v>
      </c>
      <c r="B26" s="4" t="s">
        <v>1498</v>
      </c>
      <c r="C26" s="4" t="s">
        <v>1499</v>
      </c>
      <c r="D26" s="9">
        <v>4396</v>
      </c>
      <c r="E26" s="4">
        <v>20850</v>
      </c>
      <c r="F26" s="4" t="s">
        <v>621</v>
      </c>
      <c r="H26" s="5">
        <v>44999</v>
      </c>
      <c r="I26" s="4">
        <f t="shared" si="1"/>
        <v>3</v>
      </c>
      <c r="J26" s="3" t="str">
        <f>IFERROR(IFERROR(VLOOKUP(D26,'Controle de Equipamentos '!$J:$W,4,0),VLOOKUP(D26,'Controle-Pipetas e micropipetas'!$J:$V,4,0)),"Adicionado")</f>
        <v>Santo André-SP</v>
      </c>
    </row>
    <row r="27" spans="1:10" x14ac:dyDescent="0.25">
      <c r="A27" s="4" t="s">
        <v>619</v>
      </c>
      <c r="B27" s="4" t="s">
        <v>749</v>
      </c>
      <c r="C27" s="4" t="s">
        <v>417</v>
      </c>
      <c r="D27" s="9" t="s">
        <v>619</v>
      </c>
      <c r="E27" s="4">
        <v>20851</v>
      </c>
      <c r="F27" s="4" t="s">
        <v>621</v>
      </c>
      <c r="H27" s="5">
        <v>44999</v>
      </c>
      <c r="I27" s="4">
        <f t="shared" si="1"/>
        <v>3</v>
      </c>
      <c r="J27" s="3" t="str">
        <f>IFERROR(IFERROR(VLOOKUP(D27,'Controle de Equipamentos '!$J:$W,4,0),VLOOKUP(D27,'Controle-Pipetas e micropipetas'!$J:$V,4,0)),"Adicionado")</f>
        <v>Adicionado</v>
      </c>
    </row>
    <row r="28" spans="1:10" x14ac:dyDescent="0.25">
      <c r="A28" s="4" t="s">
        <v>619</v>
      </c>
      <c r="B28" s="4" t="s">
        <v>725</v>
      </c>
      <c r="C28" s="4" t="s">
        <v>36</v>
      </c>
      <c r="D28" s="9" t="s">
        <v>1500</v>
      </c>
      <c r="E28" s="4">
        <v>20852</v>
      </c>
      <c r="F28" s="4" t="s">
        <v>621</v>
      </c>
      <c r="H28" s="5">
        <v>44999</v>
      </c>
      <c r="I28" s="4">
        <f t="shared" si="1"/>
        <v>3</v>
      </c>
      <c r="J28" s="3" t="str">
        <f>IFERROR(IFERROR(VLOOKUP(D28,'Controle de Equipamentos '!$J:$W,4,0),VLOOKUP(D28,'Controle-Pipetas e micropipetas'!$J:$V,4,0)),"Adicionado")</f>
        <v>Santo André-SP</v>
      </c>
    </row>
    <row r="29" spans="1:10" x14ac:dyDescent="0.25">
      <c r="A29" s="4" t="s">
        <v>619</v>
      </c>
      <c r="B29" s="4" t="s">
        <v>999</v>
      </c>
      <c r="C29" s="4" t="s">
        <v>36</v>
      </c>
      <c r="D29" s="9">
        <v>231103</v>
      </c>
      <c r="E29" s="4">
        <v>20853</v>
      </c>
      <c r="F29" s="4" t="s">
        <v>621</v>
      </c>
      <c r="H29" s="5">
        <v>44999</v>
      </c>
      <c r="I29" s="4">
        <f t="shared" si="1"/>
        <v>3</v>
      </c>
      <c r="J29" s="3" t="str">
        <f>IFERROR(IFERROR(VLOOKUP(D29,'Controle de Equipamentos '!$J:$W,4,0),VLOOKUP(D29,'Controle-Pipetas e micropipetas'!$J:$V,4,0)),"Adicionado")</f>
        <v>Santo André-SP</v>
      </c>
    </row>
    <row r="30" spans="1:10" x14ac:dyDescent="0.25">
      <c r="A30" s="4" t="s">
        <v>619</v>
      </c>
      <c r="B30" s="4" t="s">
        <v>1145</v>
      </c>
      <c r="C30" s="4" t="s">
        <v>36</v>
      </c>
      <c r="D30" s="9">
        <v>182180001049</v>
      </c>
      <c r="E30" s="4">
        <v>20951</v>
      </c>
      <c r="F30" s="4" t="s">
        <v>621</v>
      </c>
      <c r="H30" s="5">
        <v>45002</v>
      </c>
      <c r="I30" s="4">
        <f>IF(H30&lt;&gt;"",MONTH(H30),"")</f>
        <v>3</v>
      </c>
      <c r="J30" s="3" t="str">
        <f>IFERROR(IFERROR(VLOOKUP(D30,'Controle de Equipamentos '!$J:$W,4,0),VLOOKUP(D30,'Controle-Pipetas e micropipetas'!$J:$V,4,0)),"Adicionado")</f>
        <v>Montes Claros-MG</v>
      </c>
    </row>
    <row r="31" spans="1:10" x14ac:dyDescent="0.25">
      <c r="A31" s="4" t="s">
        <v>619</v>
      </c>
      <c r="B31" s="4" t="s">
        <v>1505</v>
      </c>
      <c r="C31" s="4" t="s">
        <v>39</v>
      </c>
      <c r="D31" s="9">
        <v>6271336</v>
      </c>
      <c r="E31" s="4">
        <v>20952</v>
      </c>
      <c r="F31" s="4" t="s">
        <v>621</v>
      </c>
      <c r="H31" s="5">
        <v>45001</v>
      </c>
      <c r="I31" s="4">
        <f>IF(H31&lt;&gt;"",MONTH(H31),"")</f>
        <v>3</v>
      </c>
      <c r="J31" s="3" t="str">
        <f>IFERROR(IFERROR(VLOOKUP(D31,'Controle de Equipamentos '!$J:$W,4,0),VLOOKUP(D31,'Controle-Pipetas e micropipetas'!$J:$V,4,0)),"Adicionado")</f>
        <v>Montes Claros-MG</v>
      </c>
    </row>
    <row r="32" spans="1:10" ht="30" x14ac:dyDescent="0.25">
      <c r="A32" s="4" t="s">
        <v>619</v>
      </c>
      <c r="B32" s="4" t="s">
        <v>658</v>
      </c>
      <c r="C32" s="4" t="s">
        <v>36</v>
      </c>
      <c r="D32" s="9" t="s">
        <v>176</v>
      </c>
      <c r="E32" s="4">
        <v>21035</v>
      </c>
      <c r="F32" s="4" t="s">
        <v>621</v>
      </c>
      <c r="G32" s="7" t="s">
        <v>1508</v>
      </c>
      <c r="H32" s="5">
        <v>45013</v>
      </c>
      <c r="I32" s="4">
        <f t="shared" ref="I32:I37" si="2">IF(H32&lt;&gt;"",MONTH(H32),"")</f>
        <v>3</v>
      </c>
      <c r="J32" s="3" t="str">
        <f>IFERROR(IFERROR(VLOOKUP(D32,'Controle de Equipamentos '!$J:$W,4,0),VLOOKUP(D32,'Controle-Pipetas e micropipetas'!$J:$V,4,0)),"Adicionado")</f>
        <v>Belo Horizonte-MG</v>
      </c>
    </row>
    <row r="33" spans="1:10" x14ac:dyDescent="0.25">
      <c r="A33" s="4" t="s">
        <v>619</v>
      </c>
      <c r="B33" s="4" t="s">
        <v>699</v>
      </c>
      <c r="C33" s="4" t="s">
        <v>36</v>
      </c>
      <c r="D33" s="9">
        <v>2102266601021</v>
      </c>
      <c r="E33" s="4">
        <v>21036</v>
      </c>
      <c r="F33" s="4" t="s">
        <v>621</v>
      </c>
      <c r="H33" s="5">
        <v>45013</v>
      </c>
      <c r="I33" s="4">
        <f t="shared" si="2"/>
        <v>3</v>
      </c>
      <c r="J33" s="3" t="str">
        <f>IFERROR(IFERROR(VLOOKUP(D33,'Controle de Equipamentos '!$J:$W,4,0),VLOOKUP(D33,'Controle-Pipetas e micropipetas'!$J:$V,4,0)),"Adicionado")</f>
        <v>Belo Horizonte-MG</v>
      </c>
    </row>
    <row r="34" spans="1:10" x14ac:dyDescent="0.25">
      <c r="A34" s="4" t="s">
        <v>1203</v>
      </c>
      <c r="B34" s="4" t="s">
        <v>699</v>
      </c>
      <c r="C34" s="4" t="s">
        <v>36</v>
      </c>
      <c r="D34" s="9">
        <v>142870001022</v>
      </c>
      <c r="E34" s="4">
        <v>21037</v>
      </c>
      <c r="F34" s="4" t="s">
        <v>621</v>
      </c>
      <c r="H34" s="5">
        <v>45013</v>
      </c>
      <c r="I34" s="4">
        <f t="shared" si="2"/>
        <v>3</v>
      </c>
      <c r="J34" s="3" t="str">
        <f>IFERROR(IFERROR(VLOOKUP(D34,'Controle de Equipamentos '!$J:$W,4,0),VLOOKUP(D34,'Controle-Pipetas e micropipetas'!$J:$V,4,0)),"Adicionado")</f>
        <v>Juatuba -MG</v>
      </c>
    </row>
    <row r="35" spans="1:10" x14ac:dyDescent="0.25">
      <c r="A35" s="4" t="s">
        <v>619</v>
      </c>
      <c r="B35" s="4" t="s">
        <v>1507</v>
      </c>
      <c r="C35" s="4" t="s">
        <v>417</v>
      </c>
      <c r="D35" s="9">
        <v>6273835</v>
      </c>
      <c r="E35" s="4">
        <v>21038</v>
      </c>
      <c r="F35" s="4" t="s">
        <v>621</v>
      </c>
      <c r="H35" s="5">
        <v>45013</v>
      </c>
      <c r="I35" s="4">
        <f t="shared" si="2"/>
        <v>3</v>
      </c>
      <c r="J35" s="3" t="str">
        <f>IFERROR(IFERROR(VLOOKUP(D35,'Controle de Equipamentos '!$J:$W,4,0),VLOOKUP(D35,'Controle-Pipetas e micropipetas'!$J:$V,4,0)),"Adicionado")</f>
        <v>Belo Horizonte-MG</v>
      </c>
    </row>
    <row r="36" spans="1:10" x14ac:dyDescent="0.25">
      <c r="A36" s="4" t="s">
        <v>619</v>
      </c>
      <c r="B36" s="4" t="s">
        <v>700</v>
      </c>
      <c r="C36" s="4" t="s">
        <v>189</v>
      </c>
      <c r="D36" s="9">
        <v>17121575001003</v>
      </c>
      <c r="E36" s="4">
        <v>21039</v>
      </c>
      <c r="F36" s="4" t="s">
        <v>621</v>
      </c>
      <c r="H36" s="5">
        <v>45013</v>
      </c>
      <c r="I36" s="4">
        <f t="shared" si="2"/>
        <v>3</v>
      </c>
      <c r="J36" s="3" t="str">
        <f>IFERROR(IFERROR(VLOOKUP(D36,'Controle de Equipamentos '!$J:$W,4,0),VLOOKUP(D36,'Controle-Pipetas e micropipetas'!$J:$V,4,0)),"Adicionado")</f>
        <v>Juatuba -MG</v>
      </c>
    </row>
    <row r="37" spans="1:10" ht="30" x14ac:dyDescent="0.25">
      <c r="A37" s="4" t="s">
        <v>619</v>
      </c>
      <c r="B37" s="4" t="s">
        <v>701</v>
      </c>
      <c r="C37" s="4" t="s">
        <v>189</v>
      </c>
      <c r="D37" s="9" t="s">
        <v>193</v>
      </c>
      <c r="E37" s="4">
        <v>21040</v>
      </c>
      <c r="F37" s="4" t="s">
        <v>621</v>
      </c>
      <c r="G37" s="7" t="s">
        <v>1509</v>
      </c>
      <c r="H37" s="5">
        <v>45013</v>
      </c>
      <c r="I37" s="4">
        <f t="shared" si="2"/>
        <v>3</v>
      </c>
      <c r="J37" s="3" t="str">
        <f>IFERROR(IFERROR(VLOOKUP(D37,'Controle de Equipamentos '!$J:$W,4,0),VLOOKUP(D37,'Controle-Pipetas e micropipetas'!$J:$V,4,0)),"Adicionado")</f>
        <v>Juatuba -MG</v>
      </c>
    </row>
    <row r="38" spans="1:10" x14ac:dyDescent="0.25">
      <c r="A38" s="4" t="s">
        <v>619</v>
      </c>
      <c r="B38" s="4" t="s">
        <v>1165</v>
      </c>
      <c r="C38" s="4" t="s">
        <v>36</v>
      </c>
      <c r="D38" s="9">
        <v>1788818</v>
      </c>
      <c r="E38" s="4">
        <v>18215</v>
      </c>
      <c r="F38" s="4" t="s">
        <v>621</v>
      </c>
      <c r="H38" s="5">
        <v>45016</v>
      </c>
      <c r="I38" s="4">
        <f>IF(H38&lt;&gt;"",MONTH(H38),"")</f>
        <v>3</v>
      </c>
      <c r="J38" s="3" t="str">
        <f>IFERROR(IFERROR(VLOOKUP(D38,'Controle de Equipamentos '!$J:$W,4,0),VLOOKUP(D38,'Controle-Pipetas e micropipetas'!$J:$V,4,0)),"Adicionado")</f>
        <v>Pecém-CE</v>
      </c>
    </row>
    <row r="39" spans="1:10" x14ac:dyDescent="0.25">
      <c r="A39" s="4" t="s">
        <v>619</v>
      </c>
      <c r="B39" s="4" t="s">
        <v>716</v>
      </c>
      <c r="C39" s="4" t="s">
        <v>87</v>
      </c>
      <c r="D39" s="9">
        <v>2902426</v>
      </c>
      <c r="E39" s="4">
        <v>21410</v>
      </c>
      <c r="F39" s="4" t="s">
        <v>621</v>
      </c>
      <c r="H39" s="5">
        <v>45033</v>
      </c>
      <c r="I39" s="4">
        <f t="shared" ref="I39:I43" si="3">IF(H39&lt;&gt;"",MONTH(H39),"")</f>
        <v>4</v>
      </c>
      <c r="J39" s="3" t="str">
        <f>IFERROR(IFERROR(VLOOKUP(D39,'Controle de Equipamentos '!$J:$W,4,0),VLOOKUP(D39,'Controle-Pipetas e micropipetas'!$J:$V,4,0)),"Adicionado")</f>
        <v>Araraquara-SP</v>
      </c>
    </row>
    <row r="40" spans="1:10" x14ac:dyDescent="0.25">
      <c r="A40" s="4" t="s">
        <v>619</v>
      </c>
      <c r="B40" s="4" t="s">
        <v>1516</v>
      </c>
      <c r="C40" s="4" t="s">
        <v>210</v>
      </c>
      <c r="D40" s="9">
        <v>5370058101</v>
      </c>
      <c r="E40" s="4">
        <v>21411</v>
      </c>
      <c r="F40" s="4" t="s">
        <v>621</v>
      </c>
      <c r="H40" s="5">
        <v>45033</v>
      </c>
      <c r="I40" s="4">
        <f t="shared" si="3"/>
        <v>4</v>
      </c>
      <c r="J40" s="3" t="str">
        <f>IFERROR(IFERROR(VLOOKUP(D40,'Controle de Equipamentos '!$J:$W,4,0),VLOOKUP(D40,'Controle-Pipetas e micropipetas'!$J:$V,4,0)),"Adicionado")</f>
        <v>Araraquara-SP</v>
      </c>
    </row>
    <row r="41" spans="1:10" ht="30" x14ac:dyDescent="0.25">
      <c r="A41" s="4" t="s">
        <v>619</v>
      </c>
      <c r="B41" s="4" t="s">
        <v>761</v>
      </c>
      <c r="C41" s="4" t="s">
        <v>36</v>
      </c>
      <c r="D41" s="9">
        <v>1373274</v>
      </c>
      <c r="E41" s="4">
        <v>21412</v>
      </c>
      <c r="F41" s="4" t="s">
        <v>621</v>
      </c>
      <c r="G41" s="7" t="s">
        <v>1519</v>
      </c>
      <c r="H41" s="5">
        <v>45033</v>
      </c>
      <c r="I41" s="4">
        <f t="shared" si="3"/>
        <v>4</v>
      </c>
      <c r="J41" s="3" t="str">
        <f>IFERROR(IFERROR(VLOOKUP(D41,'Controle de Equipamentos '!$J:$W,4,0),VLOOKUP(D41,'Controle-Pipetas e micropipetas'!$J:$V,4,0)),"Adicionado")</f>
        <v>Araraquara-SP</v>
      </c>
    </row>
    <row r="42" spans="1:10" ht="30" x14ac:dyDescent="0.25">
      <c r="A42" s="4" t="s">
        <v>619</v>
      </c>
      <c r="B42" s="4" t="s">
        <v>1517</v>
      </c>
      <c r="C42" s="4" t="s">
        <v>344</v>
      </c>
      <c r="D42" s="9" t="s">
        <v>505</v>
      </c>
      <c r="E42" s="4">
        <v>21413</v>
      </c>
      <c r="F42" s="4" t="s">
        <v>621</v>
      </c>
      <c r="G42" s="7" t="s">
        <v>1520</v>
      </c>
      <c r="H42" s="5">
        <v>45033</v>
      </c>
      <c r="I42" s="4">
        <f t="shared" si="3"/>
        <v>4</v>
      </c>
      <c r="J42" s="3" t="str">
        <f>IFERROR(IFERROR(VLOOKUP(D42,'Controle de Equipamentos '!$J:$W,4,0),VLOOKUP(D42,'Controle-Pipetas e micropipetas'!$J:$V,4,0)),"Adicionado")</f>
        <v>Araraquara-SP</v>
      </c>
    </row>
    <row r="43" spans="1:10" x14ac:dyDescent="0.25">
      <c r="A43" s="4" t="s">
        <v>619</v>
      </c>
      <c r="B43" s="4" t="s">
        <v>1385</v>
      </c>
      <c r="C43" s="4" t="s">
        <v>719</v>
      </c>
      <c r="D43" s="9" t="s">
        <v>490</v>
      </c>
      <c r="E43" s="4">
        <v>21415</v>
      </c>
      <c r="F43" s="4" t="s">
        <v>621</v>
      </c>
      <c r="H43" s="5">
        <v>45033</v>
      </c>
      <c r="I43" s="4">
        <f t="shared" si="3"/>
        <v>4</v>
      </c>
      <c r="J43" s="3" t="str">
        <f>IFERROR(IFERROR(VLOOKUP(D43,'Controle de Equipamentos '!$J:$W,4,0),VLOOKUP(D43,'Controle-Pipetas e micropipetas'!$J:$V,4,0)),"Adicionado")</f>
        <v>Araraquara-SP</v>
      </c>
    </row>
    <row r="44" spans="1:10" ht="30" x14ac:dyDescent="0.25">
      <c r="A44" s="4" t="s">
        <v>619</v>
      </c>
      <c r="B44" s="4" t="s">
        <v>1507</v>
      </c>
      <c r="C44" s="4" t="s">
        <v>417</v>
      </c>
      <c r="D44" s="9">
        <v>6213434</v>
      </c>
      <c r="E44" s="4">
        <v>21418</v>
      </c>
      <c r="F44" s="4" t="s">
        <v>621</v>
      </c>
      <c r="G44" s="7" t="s">
        <v>926</v>
      </c>
      <c r="H44" s="5">
        <v>45034</v>
      </c>
      <c r="I44" s="4">
        <f t="shared" ref="I44:I50" si="4">IF(H44&lt;&gt;"",MONTH(H44),"")</f>
        <v>4</v>
      </c>
      <c r="J44" s="3" t="str">
        <f>IFERROR(IFERROR(VLOOKUP(D44,'Controle de Equipamentos '!$J:$W,4,0),VLOOKUP(D44,'Controle-Pipetas e micropipetas'!$J:$V,4,0)),"Adicionado")</f>
        <v>Promissão-SP</v>
      </c>
    </row>
    <row r="45" spans="1:10" x14ac:dyDescent="0.25">
      <c r="A45" s="4" t="s">
        <v>619</v>
      </c>
      <c r="B45" s="4" t="s">
        <v>657</v>
      </c>
      <c r="C45" s="4" t="s">
        <v>36</v>
      </c>
      <c r="D45" s="9">
        <v>1562954</v>
      </c>
      <c r="E45" s="4">
        <v>21419</v>
      </c>
      <c r="F45" s="4" t="s">
        <v>621</v>
      </c>
      <c r="H45" s="5">
        <v>45034</v>
      </c>
      <c r="I45" s="4">
        <f t="shared" si="4"/>
        <v>4</v>
      </c>
      <c r="J45" s="3" t="str">
        <f>IFERROR(IFERROR(VLOOKUP(D45,'Controle de Equipamentos '!$J:$W,4,0),VLOOKUP(D45,'Controle-Pipetas e micropipetas'!$J:$V,4,0)),"Adicionado")</f>
        <v>Presidente Prudente-SP</v>
      </c>
    </row>
    <row r="46" spans="1:10" x14ac:dyDescent="0.25">
      <c r="A46" s="4" t="s">
        <v>619</v>
      </c>
      <c r="B46" s="4" t="s">
        <v>720</v>
      </c>
      <c r="C46" s="4" t="s">
        <v>417</v>
      </c>
      <c r="D46" s="9">
        <v>4236903</v>
      </c>
      <c r="E46" s="4">
        <v>21420</v>
      </c>
      <c r="F46" s="4" t="s">
        <v>621</v>
      </c>
      <c r="H46" s="5">
        <v>45034</v>
      </c>
      <c r="I46" s="4">
        <f t="shared" si="4"/>
        <v>4</v>
      </c>
      <c r="J46" s="3" t="str">
        <f>IFERROR(IFERROR(VLOOKUP(D46,'Controle de Equipamentos '!$J:$W,4,0),VLOOKUP(D46,'Controle-Pipetas e micropipetas'!$J:$V,4,0)),"Adicionado")</f>
        <v>Presidente Prudente-SP</v>
      </c>
    </row>
    <row r="47" spans="1:10" x14ac:dyDescent="0.25">
      <c r="A47" s="4" t="s">
        <v>619</v>
      </c>
      <c r="B47" s="4" t="s">
        <v>716</v>
      </c>
      <c r="C47" s="4" t="s">
        <v>87</v>
      </c>
      <c r="D47" s="9">
        <v>1518994</v>
      </c>
      <c r="E47" s="4">
        <v>21421</v>
      </c>
      <c r="F47" s="4" t="s">
        <v>621</v>
      </c>
      <c r="H47" s="5">
        <v>45034</v>
      </c>
      <c r="I47" s="4">
        <f t="shared" si="4"/>
        <v>4</v>
      </c>
      <c r="J47" s="3" t="str">
        <f>IFERROR(IFERROR(VLOOKUP(D47,'Controle de Equipamentos '!$J:$W,4,0),VLOOKUP(D47,'Controle-Pipetas e micropipetas'!$J:$V,4,0)),"Adicionado")</f>
        <v>Promissão-SP</v>
      </c>
    </row>
    <row r="48" spans="1:10" x14ac:dyDescent="0.25">
      <c r="A48" s="4" t="s">
        <v>619</v>
      </c>
      <c r="B48" s="4" t="s">
        <v>716</v>
      </c>
      <c r="C48" s="4" t="s">
        <v>87</v>
      </c>
      <c r="D48" s="9">
        <v>2983026</v>
      </c>
      <c r="E48" s="4">
        <v>21422</v>
      </c>
      <c r="F48" s="4" t="s">
        <v>621</v>
      </c>
      <c r="H48" s="5">
        <v>45034</v>
      </c>
      <c r="I48" s="4">
        <f t="shared" si="4"/>
        <v>4</v>
      </c>
      <c r="J48" s="3" t="str">
        <f>IFERROR(IFERROR(VLOOKUP(D48,'Controle de Equipamentos '!$J:$W,4,0),VLOOKUP(D48,'Controle-Pipetas e micropipetas'!$J:$V,4,0)),"Adicionado")</f>
        <v>Promissão-SP</v>
      </c>
    </row>
    <row r="49" spans="1:10" x14ac:dyDescent="0.25">
      <c r="A49" s="4" t="s">
        <v>619</v>
      </c>
      <c r="B49" s="4" t="s">
        <v>740</v>
      </c>
      <c r="C49" s="4" t="s">
        <v>36</v>
      </c>
      <c r="D49" s="9">
        <v>142380001005</v>
      </c>
      <c r="E49" s="4">
        <v>21423</v>
      </c>
      <c r="F49" s="4" t="s">
        <v>621</v>
      </c>
      <c r="G49" s="7" t="s">
        <v>1523</v>
      </c>
      <c r="H49" s="5">
        <v>45034</v>
      </c>
      <c r="I49" s="4">
        <f t="shared" si="4"/>
        <v>4</v>
      </c>
      <c r="J49" s="3" t="str">
        <f>IFERROR(IFERROR(VLOOKUP(D49,'Controle de Equipamentos '!$J:$W,4,0),VLOOKUP(D49,'Controle-Pipetas e micropipetas'!$J:$V,4,0)),"Adicionado")</f>
        <v>Promissão-SP</v>
      </c>
    </row>
    <row r="50" spans="1:10" x14ac:dyDescent="0.25">
      <c r="A50" s="4" t="s">
        <v>619</v>
      </c>
      <c r="B50" s="4" t="s">
        <v>720</v>
      </c>
      <c r="C50" s="4" t="s">
        <v>417</v>
      </c>
      <c r="D50" s="9">
        <v>4220742</v>
      </c>
      <c r="E50" s="4">
        <v>21424</v>
      </c>
      <c r="F50" s="4" t="s">
        <v>621</v>
      </c>
      <c r="H50" s="5">
        <v>45034</v>
      </c>
      <c r="I50" s="4">
        <f t="shared" si="4"/>
        <v>4</v>
      </c>
      <c r="J50" s="3" t="str">
        <f>IFERROR(IFERROR(VLOOKUP(D50,'Controle de Equipamentos '!$J:$W,4,0),VLOOKUP(D50,'Controle-Pipetas e micropipetas'!$J:$V,4,0)),"Adicionado")</f>
        <v>Promissão-SP</v>
      </c>
    </row>
    <row r="51" spans="1:10" x14ac:dyDescent="0.25">
      <c r="A51" s="4" t="s">
        <v>619</v>
      </c>
      <c r="B51" s="4" t="s">
        <v>716</v>
      </c>
      <c r="C51" s="4" t="s">
        <v>87</v>
      </c>
      <c r="D51" s="9">
        <v>2905640</v>
      </c>
      <c r="E51" s="4">
        <v>21416</v>
      </c>
      <c r="F51" s="4" t="s">
        <v>621</v>
      </c>
      <c r="H51" s="5">
        <v>45035</v>
      </c>
      <c r="I51" s="4">
        <f t="shared" ref="I51:I53" si="5">IF(H51&lt;&gt;"",MONTH(H51),"")</f>
        <v>4</v>
      </c>
      <c r="J51" s="3" t="str">
        <f>IFERROR(IFERROR(VLOOKUP(D51,'Controle de Equipamentos '!$J:$W,4,0),VLOOKUP(D51,'Controle-Pipetas e micropipetas'!$J:$V,4,0)),"Adicionado")</f>
        <v>Promissão-SP</v>
      </c>
    </row>
    <row r="52" spans="1:10" x14ac:dyDescent="0.25">
      <c r="A52" s="4" t="s">
        <v>619</v>
      </c>
      <c r="B52" s="4" t="s">
        <v>716</v>
      </c>
      <c r="C52" s="4" t="s">
        <v>87</v>
      </c>
      <c r="D52" s="9">
        <v>538624</v>
      </c>
      <c r="E52" s="4">
        <v>21417</v>
      </c>
      <c r="F52" s="4" t="s">
        <v>621</v>
      </c>
      <c r="H52" s="5">
        <v>45035</v>
      </c>
      <c r="I52" s="4">
        <f t="shared" si="5"/>
        <v>4</v>
      </c>
      <c r="J52" s="3" t="str">
        <f>IFERROR(IFERROR(VLOOKUP(D52,'Controle de Equipamentos '!$J:$W,4,0),VLOOKUP(D52,'Controle-Pipetas e micropipetas'!$J:$V,4,0)),"Adicionado")</f>
        <v>Promissão-SP</v>
      </c>
    </row>
    <row r="53" spans="1:10" x14ac:dyDescent="0.25">
      <c r="A53" s="4" t="s">
        <v>619</v>
      </c>
      <c r="B53" s="4" t="s">
        <v>740</v>
      </c>
      <c r="C53" s="4" t="s">
        <v>36</v>
      </c>
      <c r="D53" s="9">
        <v>142380001014</v>
      </c>
      <c r="E53" s="4">
        <v>21426</v>
      </c>
      <c r="F53" s="4" t="s">
        <v>621</v>
      </c>
      <c r="H53" s="5">
        <v>45035</v>
      </c>
      <c r="I53" s="4">
        <f t="shared" si="5"/>
        <v>4</v>
      </c>
      <c r="J53" s="3" t="str">
        <f>IFERROR(IFERROR(VLOOKUP(D53,'Controle de Equipamentos '!$J:$W,4,0),VLOOKUP(D53,'Controle-Pipetas e micropipetas'!$J:$V,4,0)),"Adicionado")</f>
        <v>Promissão-SP</v>
      </c>
    </row>
    <row r="54" spans="1:10" x14ac:dyDescent="0.25">
      <c r="A54" s="4" t="s">
        <v>619</v>
      </c>
      <c r="B54" s="4" t="s">
        <v>1527</v>
      </c>
      <c r="C54" s="4" t="s">
        <v>36</v>
      </c>
      <c r="D54" s="9">
        <v>182180001014</v>
      </c>
      <c r="E54" s="4">
        <v>21431</v>
      </c>
      <c r="F54" s="4" t="s">
        <v>621</v>
      </c>
      <c r="H54" s="5">
        <v>45042</v>
      </c>
      <c r="I54" s="4">
        <f>IF(H54&lt;&gt;"",MONTH(H54),"")</f>
        <v>4</v>
      </c>
      <c r="J54" s="3" t="str">
        <f>IFERROR(IFERROR(VLOOKUP(D54,'Controle de Equipamentos '!$J:$W,4,0),VLOOKUP(D54,'Controle-Pipetas e micropipetas'!$J:$V,4,0)),"Adicionado")</f>
        <v>Macacu-RJ</v>
      </c>
    </row>
    <row r="55" spans="1:10" x14ac:dyDescent="0.25">
      <c r="A55" s="4" t="s">
        <v>619</v>
      </c>
      <c r="B55" s="4" t="s">
        <v>288</v>
      </c>
      <c r="C55" s="4" t="s">
        <v>42</v>
      </c>
      <c r="D55" s="9">
        <v>74570</v>
      </c>
      <c r="E55" s="4">
        <v>22392</v>
      </c>
      <c r="F55" s="4" t="s">
        <v>621</v>
      </c>
      <c r="H55" s="5">
        <v>45051</v>
      </c>
      <c r="I55" s="4">
        <f>IF(H55&lt;&gt;"",MONTH(H55),"")</f>
        <v>5</v>
      </c>
      <c r="J55" s="3" t="str">
        <f>IFERROR(IFERROR(VLOOKUP(D55,'Controle de Equipamentos '!$J:$W,4,0),VLOOKUP(D55,'Controle-Pipetas e micropipetas'!$J:$V,4,0)),"Adicionado")</f>
        <v>Macacu-RJ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F837-1BF3-45E9-8C15-5CC1F5745F6D}">
  <dimension ref="A1:J331"/>
  <sheetViews>
    <sheetView workbookViewId="0">
      <pane ySplit="1" topLeftCell="A196" activePane="bottomLeft" state="frozen"/>
      <selection activeCell="D321" sqref="D321"/>
      <selection pane="bottomLeft" activeCell="F193" sqref="F193"/>
    </sheetView>
  </sheetViews>
  <sheetFormatPr defaultRowHeight="15" x14ac:dyDescent="0.25"/>
  <cols>
    <col min="1" max="1" width="19" style="4" bestFit="1" customWidth="1"/>
    <col min="2" max="2" width="32.85546875" style="4" bestFit="1" customWidth="1"/>
    <col min="3" max="3" width="17.5703125" style="4" bestFit="1" customWidth="1"/>
    <col min="4" max="4" width="21.140625" style="9" bestFit="1" customWidth="1"/>
    <col min="5" max="5" width="9.42578125" style="4" bestFit="1" customWidth="1"/>
    <col min="6" max="6" width="17" style="4" bestFit="1" customWidth="1"/>
    <col min="7" max="7" width="48.7109375" style="7" bestFit="1" customWidth="1"/>
    <col min="8" max="8" width="9.85546875" style="5" bestFit="1" customWidth="1"/>
    <col min="9" max="9" width="9.140625" style="4" bestFit="1" customWidth="1"/>
    <col min="10" max="10" width="22.7109375" style="3" bestFit="1" customWidth="1"/>
  </cols>
  <sheetData>
    <row r="1" spans="1:10" s="6" customFormat="1" x14ac:dyDescent="0.25">
      <c r="A1" s="10" t="s">
        <v>771</v>
      </c>
      <c r="B1" s="10" t="s">
        <v>772</v>
      </c>
      <c r="C1" s="10" t="s">
        <v>10</v>
      </c>
      <c r="D1" s="10" t="s">
        <v>773</v>
      </c>
      <c r="E1" s="10" t="s">
        <v>774</v>
      </c>
      <c r="F1" s="10" t="s">
        <v>775</v>
      </c>
      <c r="G1" s="10" t="s">
        <v>776</v>
      </c>
      <c r="H1" s="10" t="s">
        <v>778</v>
      </c>
      <c r="I1" s="10" t="s">
        <v>779</v>
      </c>
      <c r="J1" s="10" t="s">
        <v>777</v>
      </c>
    </row>
    <row r="2" spans="1:10" x14ac:dyDescent="0.25">
      <c r="A2" s="4" t="s">
        <v>619</v>
      </c>
      <c r="B2" s="4" t="s">
        <v>695</v>
      </c>
      <c r="C2" s="4" t="s">
        <v>36</v>
      </c>
      <c r="D2" s="9">
        <v>182180001049</v>
      </c>
      <c r="E2" s="4">
        <v>15235</v>
      </c>
      <c r="F2" s="4" t="s">
        <v>621</v>
      </c>
      <c r="H2" s="5">
        <v>44578</v>
      </c>
      <c r="I2" s="4">
        <f t="shared" ref="I2:I65" si="0">IF(H2&lt;&gt;"",MONTH(H2),"")</f>
        <v>1</v>
      </c>
      <c r="J2" s="3" t="str">
        <f>IFERROR(IFERROR(VLOOKUP(D2,'Controle de Equipamentos '!$J:$W,4,0),VLOOKUP(D2,'Controle-Pipetas e micropipetas'!$J:$V,4,0)),"Adicionado")</f>
        <v>Montes Claros-MG</v>
      </c>
    </row>
    <row r="3" spans="1:10" x14ac:dyDescent="0.25">
      <c r="A3" s="4" t="s">
        <v>619</v>
      </c>
      <c r="B3" s="4" t="s">
        <v>658</v>
      </c>
      <c r="C3" s="4" t="s">
        <v>36</v>
      </c>
      <c r="D3" s="9" t="s">
        <v>176</v>
      </c>
      <c r="E3" s="4">
        <v>15644</v>
      </c>
      <c r="F3" s="4" t="s">
        <v>621</v>
      </c>
      <c r="G3" s="7" t="s">
        <v>697</v>
      </c>
      <c r="H3" s="5">
        <v>44623</v>
      </c>
      <c r="I3" s="4">
        <f t="shared" si="0"/>
        <v>3</v>
      </c>
      <c r="J3" s="3" t="str">
        <f>IFERROR(IFERROR(VLOOKUP(D3,'Controle de Equipamentos '!$J:$W,4,0),VLOOKUP(D3,'Controle-Pipetas e micropipetas'!$J:$V,4,0)),"Adicionado")</f>
        <v>Belo Horizonte-MG</v>
      </c>
    </row>
    <row r="4" spans="1:10" x14ac:dyDescent="0.25">
      <c r="A4" s="4" t="s">
        <v>619</v>
      </c>
      <c r="B4" s="4" t="s">
        <v>698</v>
      </c>
      <c r="C4" s="4" t="s">
        <v>39</v>
      </c>
      <c r="D4" s="9">
        <v>6273835</v>
      </c>
      <c r="E4" s="4">
        <v>15642</v>
      </c>
      <c r="F4" s="4" t="s">
        <v>621</v>
      </c>
      <c r="H4" s="5">
        <v>44623</v>
      </c>
      <c r="I4" s="4">
        <f t="shared" si="0"/>
        <v>3</v>
      </c>
      <c r="J4" s="3" t="str">
        <f>IFERROR(IFERROR(VLOOKUP(D4,'Controle de Equipamentos '!$J:$W,4,0),VLOOKUP(D4,'Controle-Pipetas e micropipetas'!$J:$V,4,0)),"Adicionado")</f>
        <v>Belo Horizonte-MG</v>
      </c>
    </row>
    <row r="5" spans="1:10" x14ac:dyDescent="0.25">
      <c r="A5" s="4" t="s">
        <v>619</v>
      </c>
      <c r="B5" s="4" t="s">
        <v>699</v>
      </c>
      <c r="C5" s="4" t="s">
        <v>36</v>
      </c>
      <c r="D5" s="9">
        <v>2102266601021</v>
      </c>
      <c r="E5" s="4">
        <v>15645</v>
      </c>
      <c r="F5" s="4" t="s">
        <v>621</v>
      </c>
      <c r="H5" s="5">
        <v>44623</v>
      </c>
      <c r="I5" s="4">
        <f t="shared" si="0"/>
        <v>3</v>
      </c>
      <c r="J5" s="3" t="str">
        <f>IFERROR(IFERROR(VLOOKUP(D5,'Controle de Equipamentos '!$J:$W,4,0),VLOOKUP(D5,'Controle-Pipetas e micropipetas'!$J:$V,4,0)),"Adicionado")</f>
        <v>Belo Horizonte-MG</v>
      </c>
    </row>
    <row r="6" spans="1:10" x14ac:dyDescent="0.25">
      <c r="A6" s="4" t="s">
        <v>619</v>
      </c>
      <c r="B6" s="4" t="s">
        <v>700</v>
      </c>
      <c r="C6" s="4" t="s">
        <v>189</v>
      </c>
      <c r="D6" s="9">
        <v>17121575001003</v>
      </c>
      <c r="E6" s="4">
        <v>15641</v>
      </c>
      <c r="F6" s="4" t="s">
        <v>621</v>
      </c>
      <c r="H6" s="5">
        <v>44623</v>
      </c>
      <c r="I6" s="4">
        <f t="shared" si="0"/>
        <v>3</v>
      </c>
      <c r="J6" s="3" t="str">
        <f>IFERROR(IFERROR(VLOOKUP(D6,'Controle de Equipamentos '!$J:$W,4,0),VLOOKUP(D6,'Controle-Pipetas e micropipetas'!$J:$V,4,0)),"Adicionado")</f>
        <v>Juatuba -MG</v>
      </c>
    </row>
    <row r="7" spans="1:10" x14ac:dyDescent="0.25">
      <c r="A7" s="4" t="s">
        <v>619</v>
      </c>
      <c r="B7" s="4" t="s">
        <v>701</v>
      </c>
      <c r="C7" s="4" t="s">
        <v>189</v>
      </c>
      <c r="D7" s="9" t="s">
        <v>193</v>
      </c>
      <c r="E7" s="4">
        <v>15643</v>
      </c>
      <c r="F7" s="4" t="s">
        <v>621</v>
      </c>
      <c r="G7" s="7" t="s">
        <v>702</v>
      </c>
      <c r="H7" s="5">
        <v>44623</v>
      </c>
      <c r="I7" s="4">
        <f t="shared" si="0"/>
        <v>3</v>
      </c>
      <c r="J7" s="3" t="str">
        <f>IFERROR(IFERROR(VLOOKUP(D7,'Controle de Equipamentos '!$J:$W,4,0),VLOOKUP(D7,'Controle-Pipetas e micropipetas'!$J:$V,4,0)),"Adicionado")</f>
        <v>Juatuba -MG</v>
      </c>
    </row>
    <row r="8" spans="1:10" x14ac:dyDescent="0.25">
      <c r="A8" s="4" t="s">
        <v>619</v>
      </c>
      <c r="B8" s="4" t="s">
        <v>699</v>
      </c>
      <c r="C8" s="4" t="s">
        <v>36</v>
      </c>
      <c r="D8" s="9">
        <v>142870001022</v>
      </c>
      <c r="E8" s="4">
        <v>15646</v>
      </c>
      <c r="F8" s="4" t="s">
        <v>621</v>
      </c>
      <c r="H8" s="5">
        <v>44623</v>
      </c>
      <c r="I8" s="4">
        <f t="shared" si="0"/>
        <v>3</v>
      </c>
      <c r="J8" s="3" t="str">
        <f>IFERROR(IFERROR(VLOOKUP(D8,'Controle de Equipamentos '!$J:$W,4,0),VLOOKUP(D8,'Controle-Pipetas e micropipetas'!$J:$V,4,0)),"Adicionado")</f>
        <v>Juatuba -MG</v>
      </c>
    </row>
    <row r="9" spans="1:10" x14ac:dyDescent="0.25">
      <c r="A9" s="4" t="s">
        <v>619</v>
      </c>
      <c r="B9" s="4" t="s">
        <v>707</v>
      </c>
      <c r="C9" s="4" t="s">
        <v>36</v>
      </c>
      <c r="D9" s="9">
        <v>1394478</v>
      </c>
      <c r="E9" s="4">
        <v>15722</v>
      </c>
      <c r="F9" s="4" t="s">
        <v>621</v>
      </c>
      <c r="H9" s="5">
        <v>44628</v>
      </c>
      <c r="I9" s="4">
        <f t="shared" si="0"/>
        <v>3</v>
      </c>
      <c r="J9" s="3" t="str">
        <f>IFERROR(IFERROR(VLOOKUP(D9,'Controle de Equipamentos '!$J:$W,4,0),VLOOKUP(D9,'Controle-Pipetas e micropipetas'!$J:$V,4,0)),"Adicionado")</f>
        <v>Santo André-SP</v>
      </c>
    </row>
    <row r="10" spans="1:10" x14ac:dyDescent="0.25">
      <c r="A10" s="4" t="s">
        <v>619</v>
      </c>
      <c r="B10" s="4" t="s">
        <v>695</v>
      </c>
      <c r="C10" s="4" t="s">
        <v>36</v>
      </c>
      <c r="D10" s="9" t="s">
        <v>538</v>
      </c>
      <c r="E10" s="4">
        <v>15723</v>
      </c>
      <c r="F10" s="4" t="s">
        <v>621</v>
      </c>
      <c r="G10" s="7" t="s">
        <v>708</v>
      </c>
      <c r="H10" s="5">
        <v>44628</v>
      </c>
      <c r="I10" s="4">
        <f t="shared" si="0"/>
        <v>3</v>
      </c>
      <c r="J10" s="3" t="str">
        <f>IFERROR(IFERROR(VLOOKUP(D10,'Controle de Equipamentos '!$J:$W,4,0),VLOOKUP(D10,'Controle-Pipetas e micropipetas'!$J:$V,4,0)),"Adicionado")</f>
        <v>Santo André-SP</v>
      </c>
    </row>
    <row r="11" spans="1:10" x14ac:dyDescent="0.25">
      <c r="A11" s="4" t="s">
        <v>619</v>
      </c>
      <c r="B11" s="4" t="s">
        <v>709</v>
      </c>
      <c r="C11" s="4" t="s">
        <v>36</v>
      </c>
      <c r="D11" s="9">
        <v>4396</v>
      </c>
      <c r="E11" s="4">
        <v>15724</v>
      </c>
      <c r="F11" s="4" t="s">
        <v>621</v>
      </c>
      <c r="H11" s="5">
        <v>44628</v>
      </c>
      <c r="I11" s="4">
        <f t="shared" si="0"/>
        <v>3</v>
      </c>
      <c r="J11" s="3" t="str">
        <f>IFERROR(IFERROR(VLOOKUP(D11,'Controle de Equipamentos '!$J:$W,4,0),VLOOKUP(D11,'Controle-Pipetas e micropipetas'!$J:$V,4,0)),"Adicionado")</f>
        <v>Santo André-SP</v>
      </c>
    </row>
    <row r="12" spans="1:10" x14ac:dyDescent="0.25">
      <c r="A12" s="4" t="s">
        <v>619</v>
      </c>
      <c r="B12" s="4" t="s">
        <v>710</v>
      </c>
      <c r="C12" s="4" t="s">
        <v>36</v>
      </c>
      <c r="D12" s="9">
        <v>56698</v>
      </c>
      <c r="E12" s="4">
        <v>15725</v>
      </c>
      <c r="F12" s="4" t="s">
        <v>621</v>
      </c>
      <c r="H12" s="5">
        <v>44628</v>
      </c>
      <c r="I12" s="4">
        <f t="shared" si="0"/>
        <v>3</v>
      </c>
      <c r="J12" s="3" t="str">
        <f>IFERROR(IFERROR(VLOOKUP(D12,'Controle de Equipamentos '!$J:$W,4,0),VLOOKUP(D12,'Controle-Pipetas e micropipetas'!$J:$V,4,0)),"Adicionado")</f>
        <v>Santo André-SP</v>
      </c>
    </row>
    <row r="13" spans="1:10" x14ac:dyDescent="0.25">
      <c r="A13" s="4" t="s">
        <v>619</v>
      </c>
      <c r="B13" s="4" t="s">
        <v>711</v>
      </c>
      <c r="C13" s="4" t="s">
        <v>36</v>
      </c>
      <c r="D13" s="9">
        <v>56618</v>
      </c>
      <c r="E13" s="4">
        <v>15726</v>
      </c>
      <c r="F13" s="4" t="s">
        <v>621</v>
      </c>
      <c r="H13" s="5">
        <v>44628</v>
      </c>
      <c r="I13" s="4">
        <f t="shared" si="0"/>
        <v>3</v>
      </c>
      <c r="J13" s="3" t="str">
        <f>IFERROR(IFERROR(VLOOKUP(D13,'Controle de Equipamentos '!$J:$W,4,0),VLOOKUP(D13,'Controle-Pipetas e micropipetas'!$J:$V,4,0)),"Adicionado")</f>
        <v>Santo André-SP</v>
      </c>
    </row>
    <row r="14" spans="1:10" x14ac:dyDescent="0.25">
      <c r="A14" s="4" t="s">
        <v>703</v>
      </c>
      <c r="B14" s="4" t="s">
        <v>704</v>
      </c>
      <c r="C14" s="4" t="s">
        <v>484</v>
      </c>
      <c r="D14" s="9" t="s">
        <v>483</v>
      </c>
      <c r="E14" s="4">
        <v>15707</v>
      </c>
      <c r="F14" s="4" t="s">
        <v>621</v>
      </c>
      <c r="H14" s="5">
        <v>44629</v>
      </c>
      <c r="I14" s="4">
        <f t="shared" si="0"/>
        <v>3</v>
      </c>
      <c r="J14" s="3" t="str">
        <f>IFERROR(IFERROR(VLOOKUP(D14,'Controle de Equipamentos '!$J:$W,4,0),VLOOKUP(D14,'Controle-Pipetas e micropipetas'!$J:$V,4,0)),"Adicionado")</f>
        <v>Cotia -SP</v>
      </c>
    </row>
    <row r="15" spans="1:10" x14ac:dyDescent="0.25">
      <c r="A15" s="4" t="s">
        <v>705</v>
      </c>
      <c r="B15" s="4" t="s">
        <v>41</v>
      </c>
      <c r="C15" s="4" t="s">
        <v>706</v>
      </c>
      <c r="D15" s="9">
        <v>472748</v>
      </c>
      <c r="E15" s="4">
        <v>15718</v>
      </c>
      <c r="F15" s="4" t="s">
        <v>621</v>
      </c>
      <c r="H15" s="5">
        <v>44629</v>
      </c>
      <c r="I15" s="4">
        <f t="shared" si="0"/>
        <v>3</v>
      </c>
      <c r="J15" s="3" t="str">
        <f>IFERROR(IFERROR(VLOOKUP(D15,'Controle de Equipamentos '!$J:$W,4,0),VLOOKUP(D15,'Controle-Pipetas e micropipetas'!$J:$V,4,0)),"Adicionado")</f>
        <v>Cotia -SP</v>
      </c>
    </row>
    <row r="16" spans="1:10" x14ac:dyDescent="0.25">
      <c r="A16" s="4" t="s">
        <v>717</v>
      </c>
      <c r="B16" s="4" t="s">
        <v>718</v>
      </c>
      <c r="C16" s="4" t="s">
        <v>719</v>
      </c>
      <c r="D16" s="9" t="s">
        <v>349</v>
      </c>
      <c r="E16" s="4">
        <v>15856</v>
      </c>
      <c r="F16" s="4" t="s">
        <v>621</v>
      </c>
      <c r="H16" s="5">
        <v>44642</v>
      </c>
      <c r="I16" s="4">
        <f t="shared" si="0"/>
        <v>3</v>
      </c>
      <c r="J16" s="3" t="str">
        <f>IFERROR(IFERROR(VLOOKUP(D16,'Controle de Equipamentos '!$J:$W,4,0),VLOOKUP(D16,'Controle-Pipetas e micropipetas'!$J:$V,4,0)),"Adicionado")</f>
        <v>Adicionado</v>
      </c>
    </row>
    <row r="17" spans="1:10" x14ac:dyDescent="0.25">
      <c r="A17" s="4" t="s">
        <v>619</v>
      </c>
      <c r="B17" s="4" t="s">
        <v>720</v>
      </c>
      <c r="C17" s="4" t="s">
        <v>39</v>
      </c>
      <c r="D17" s="9">
        <v>4211933</v>
      </c>
      <c r="E17" s="4">
        <v>15857</v>
      </c>
      <c r="F17" s="4" t="s">
        <v>621</v>
      </c>
      <c r="H17" s="5">
        <v>44642</v>
      </c>
      <c r="I17" s="4">
        <f t="shared" si="0"/>
        <v>3</v>
      </c>
      <c r="J17" s="3" t="str">
        <f>IFERROR(IFERROR(VLOOKUP(D17,'Controle de Equipamentos '!$J:$W,4,0),VLOOKUP(D17,'Controle-Pipetas e micropipetas'!$J:$V,4,0)),"Adicionado")</f>
        <v>Itaguaí-RJ</v>
      </c>
    </row>
    <row r="18" spans="1:10" x14ac:dyDescent="0.25">
      <c r="A18" s="4" t="s">
        <v>721</v>
      </c>
      <c r="B18" s="4" t="s">
        <v>698</v>
      </c>
      <c r="C18" s="4" t="s">
        <v>39</v>
      </c>
      <c r="D18" s="9">
        <v>6244344</v>
      </c>
      <c r="E18" s="4">
        <v>15858</v>
      </c>
      <c r="F18" s="4" t="s">
        <v>621</v>
      </c>
      <c r="G18" s="7" t="s">
        <v>723</v>
      </c>
      <c r="H18" s="5">
        <v>44642</v>
      </c>
      <c r="I18" s="4">
        <f t="shared" si="0"/>
        <v>3</v>
      </c>
      <c r="J18" s="3" t="str">
        <f>IFERROR(IFERROR(VLOOKUP(D18,'Controle de Equipamentos '!$J:$W,4,0),VLOOKUP(D18,'Controle-Pipetas e micropipetas'!$J:$V,4,0)),"Adicionado")</f>
        <v>Adicionado</v>
      </c>
    </row>
    <row r="19" spans="1:10" x14ac:dyDescent="0.25">
      <c r="A19" s="4" t="s">
        <v>619</v>
      </c>
      <c r="B19" s="4" t="s">
        <v>698</v>
      </c>
      <c r="C19" s="4" t="s">
        <v>39</v>
      </c>
      <c r="D19" s="9">
        <v>6273837</v>
      </c>
      <c r="E19" s="4">
        <v>15859</v>
      </c>
      <c r="F19" s="4" t="s">
        <v>621</v>
      </c>
      <c r="G19" s="7" t="s">
        <v>724</v>
      </c>
      <c r="H19" s="5">
        <v>44642</v>
      </c>
      <c r="I19" s="4">
        <f t="shared" si="0"/>
        <v>3</v>
      </c>
      <c r="J19" s="3" t="str">
        <f>IFERROR(IFERROR(VLOOKUP(D19,'Controle de Equipamentos '!$J:$W,4,0),VLOOKUP(D19,'Controle-Pipetas e micropipetas'!$J:$V,4,0)),"Adicionado")</f>
        <v>Itaguaí-RJ</v>
      </c>
    </row>
    <row r="20" spans="1:10" ht="30" x14ac:dyDescent="0.25">
      <c r="A20" s="4" t="s">
        <v>619</v>
      </c>
      <c r="B20" s="4" t="s">
        <v>725</v>
      </c>
      <c r="C20" s="4" t="s">
        <v>36</v>
      </c>
      <c r="D20" s="9" t="s">
        <v>351</v>
      </c>
      <c r="E20" s="4">
        <v>15860</v>
      </c>
      <c r="F20" s="4" t="s">
        <v>621</v>
      </c>
      <c r="G20" s="7" t="s">
        <v>726</v>
      </c>
      <c r="H20" s="5">
        <v>44642</v>
      </c>
      <c r="I20" s="4">
        <f t="shared" si="0"/>
        <v>3</v>
      </c>
      <c r="J20" s="3" t="str">
        <f>IFERROR(IFERROR(VLOOKUP(D20,'Controle de Equipamentos '!$J:$W,4,0),VLOOKUP(D20,'Controle-Pipetas e micropipetas'!$J:$V,4,0)),"Adicionado")</f>
        <v>Itaguaí-RJ</v>
      </c>
    </row>
    <row r="21" spans="1:10" x14ac:dyDescent="0.25">
      <c r="A21" s="4" t="s">
        <v>619</v>
      </c>
      <c r="B21" s="4" t="s">
        <v>725</v>
      </c>
      <c r="C21" s="4" t="s">
        <v>36</v>
      </c>
      <c r="D21" s="9" t="s">
        <v>356</v>
      </c>
      <c r="E21" s="4">
        <v>15861</v>
      </c>
      <c r="F21" s="4" t="s">
        <v>621</v>
      </c>
      <c r="H21" s="5">
        <v>44642</v>
      </c>
      <c r="I21" s="4">
        <f t="shared" si="0"/>
        <v>3</v>
      </c>
      <c r="J21" s="3" t="str">
        <f>IFERROR(IFERROR(VLOOKUP(D21,'Controle de Equipamentos '!$J:$W,4,0),VLOOKUP(D21,'Controle-Pipetas e micropipetas'!$J:$V,4,0)),"Adicionado")</f>
        <v>Adicionado</v>
      </c>
    </row>
    <row r="22" spans="1:10" x14ac:dyDescent="0.25">
      <c r="A22" s="4" t="s">
        <v>727</v>
      </c>
      <c r="B22" s="4" t="s">
        <v>657</v>
      </c>
      <c r="C22" s="4" t="s">
        <v>36</v>
      </c>
      <c r="D22" s="9">
        <v>1512638</v>
      </c>
      <c r="E22" s="4">
        <v>15862</v>
      </c>
      <c r="F22" s="4" t="s">
        <v>621</v>
      </c>
      <c r="G22" s="7" t="s">
        <v>728</v>
      </c>
      <c r="H22" s="5">
        <v>44642</v>
      </c>
      <c r="I22" s="4">
        <f t="shared" si="0"/>
        <v>3</v>
      </c>
      <c r="J22" s="3" t="str">
        <f>IFERROR(IFERROR(VLOOKUP(D22,'Controle de Equipamentos '!$J:$W,4,0),VLOOKUP(D22,'Controle-Pipetas e micropipetas'!$J:$V,4,0)),"Adicionado")</f>
        <v>Adicionado</v>
      </c>
    </row>
    <row r="23" spans="1:10" x14ac:dyDescent="0.25">
      <c r="A23" s="4" t="s">
        <v>729</v>
      </c>
      <c r="B23" s="4" t="s">
        <v>699</v>
      </c>
      <c r="C23" s="4" t="s">
        <v>36</v>
      </c>
      <c r="D23" s="9">
        <v>143160001033</v>
      </c>
      <c r="E23" s="4">
        <v>15863</v>
      </c>
      <c r="F23" s="4" t="s">
        <v>621</v>
      </c>
      <c r="H23" s="5">
        <v>44642</v>
      </c>
      <c r="I23" s="4">
        <f t="shared" si="0"/>
        <v>3</v>
      </c>
      <c r="J23" s="3" t="str">
        <f>IFERROR(IFERROR(VLOOKUP(D23,'Controle de Equipamentos '!$J:$W,4,0),VLOOKUP(D23,'Controle-Pipetas e micropipetas'!$J:$V,4,0)),"Adicionado")</f>
        <v>Itaguaí-RJ</v>
      </c>
    </row>
    <row r="24" spans="1:10" x14ac:dyDescent="0.25">
      <c r="A24" s="4" t="s">
        <v>730</v>
      </c>
      <c r="B24" s="4" t="s">
        <v>731</v>
      </c>
      <c r="C24" s="4" t="s">
        <v>87</v>
      </c>
      <c r="D24" s="9">
        <v>1518977</v>
      </c>
      <c r="E24" s="4">
        <v>15864</v>
      </c>
      <c r="F24" s="4" t="s">
        <v>621</v>
      </c>
      <c r="H24" s="5">
        <v>44642</v>
      </c>
      <c r="I24" s="4">
        <f t="shared" si="0"/>
        <v>3</v>
      </c>
      <c r="J24" s="3" t="str">
        <f>IFERROR(IFERROR(VLOOKUP(D24,'Controle de Equipamentos '!$J:$W,4,0),VLOOKUP(D24,'Controle-Pipetas e micropipetas'!$J:$V,4,0)),"Adicionado")</f>
        <v>Adicionado</v>
      </c>
    </row>
    <row r="25" spans="1:10" x14ac:dyDescent="0.25">
      <c r="A25" s="4" t="s">
        <v>732</v>
      </c>
      <c r="B25" s="4" t="s">
        <v>716</v>
      </c>
      <c r="C25" s="4" t="s">
        <v>87</v>
      </c>
      <c r="D25" s="9">
        <v>782590</v>
      </c>
      <c r="E25" s="4">
        <v>15865</v>
      </c>
      <c r="F25" s="4" t="s">
        <v>621</v>
      </c>
      <c r="G25" s="7" t="s">
        <v>733</v>
      </c>
      <c r="H25" s="5">
        <v>44642</v>
      </c>
      <c r="I25" s="4">
        <f t="shared" si="0"/>
        <v>3</v>
      </c>
      <c r="J25" s="3" t="str">
        <f>IFERROR(IFERROR(VLOOKUP(D25,'Controle de Equipamentos '!$J:$W,4,0),VLOOKUP(D25,'Controle-Pipetas e micropipetas'!$J:$V,4,0)),"Adicionado")</f>
        <v>Itaguaí-RJ</v>
      </c>
    </row>
    <row r="26" spans="1:10" x14ac:dyDescent="0.25">
      <c r="A26" s="4" t="s">
        <v>734</v>
      </c>
      <c r="B26" s="4" t="s">
        <v>68</v>
      </c>
      <c r="C26" s="4" t="s">
        <v>70</v>
      </c>
      <c r="D26" s="9" t="s">
        <v>357</v>
      </c>
      <c r="E26" s="4">
        <v>15866</v>
      </c>
      <c r="F26" s="4" t="s">
        <v>621</v>
      </c>
      <c r="H26" s="5">
        <v>44642</v>
      </c>
      <c r="I26" s="4">
        <f t="shared" si="0"/>
        <v>3</v>
      </c>
      <c r="J26" s="3" t="str">
        <f>IFERROR(IFERROR(VLOOKUP(D26,'Controle de Equipamentos '!$J:$W,4,0),VLOOKUP(D26,'Controle-Pipetas e micropipetas'!$J:$V,4,0)),"Adicionado")</f>
        <v>Itaguaí-RJ</v>
      </c>
    </row>
    <row r="27" spans="1:10" x14ac:dyDescent="0.25">
      <c r="A27" s="4" t="s">
        <v>619</v>
      </c>
      <c r="B27" s="4" t="s">
        <v>713</v>
      </c>
      <c r="C27" s="4" t="s">
        <v>39</v>
      </c>
      <c r="D27" s="9">
        <v>4226194</v>
      </c>
      <c r="E27" s="4">
        <v>15871</v>
      </c>
      <c r="F27" s="4" t="s">
        <v>621</v>
      </c>
      <c r="H27" s="5">
        <v>44643</v>
      </c>
      <c r="I27" s="4">
        <f t="shared" si="0"/>
        <v>3</v>
      </c>
      <c r="J27" s="3" t="str">
        <f>IFERROR(IFERROR(VLOOKUP(D27,'Controle de Equipamentos '!$J:$W,4,0),VLOOKUP(D27,'Controle-Pipetas e micropipetas'!$J:$V,4,0)),"Adicionado")</f>
        <v>Duque de Caxias-RJ</v>
      </c>
    </row>
    <row r="28" spans="1:10" ht="30" x14ac:dyDescent="0.25">
      <c r="A28" s="4" t="s">
        <v>619</v>
      </c>
      <c r="B28" s="4" t="s">
        <v>714</v>
      </c>
      <c r="C28" s="4" t="s">
        <v>36</v>
      </c>
      <c r="D28" s="9">
        <v>200710001495</v>
      </c>
      <c r="E28" s="4">
        <v>15872</v>
      </c>
      <c r="F28" s="4" t="s">
        <v>621</v>
      </c>
      <c r="G28" s="7" t="s">
        <v>715</v>
      </c>
      <c r="H28" s="5">
        <v>44643</v>
      </c>
      <c r="I28" s="4">
        <f t="shared" si="0"/>
        <v>3</v>
      </c>
      <c r="J28" s="3" t="str">
        <f>IFERROR(IFERROR(VLOOKUP(D28,'Controle de Equipamentos '!$J:$W,4,0),VLOOKUP(D28,'Controle-Pipetas e micropipetas'!$J:$V,4,0)),"Adicionado")</f>
        <v>Adicionado</v>
      </c>
    </row>
    <row r="29" spans="1:10" x14ac:dyDescent="0.25">
      <c r="A29" s="4" t="s">
        <v>619</v>
      </c>
      <c r="B29" s="4" t="s">
        <v>716</v>
      </c>
      <c r="C29" s="4" t="s">
        <v>87</v>
      </c>
      <c r="D29" s="9">
        <v>1518973</v>
      </c>
      <c r="E29" s="4">
        <v>15873</v>
      </c>
      <c r="F29" s="4" t="s">
        <v>621</v>
      </c>
      <c r="H29" s="5">
        <v>44643</v>
      </c>
      <c r="I29" s="4">
        <f t="shared" si="0"/>
        <v>3</v>
      </c>
      <c r="J29" s="3" t="str">
        <f>IFERROR(IFERROR(VLOOKUP(D29,'Controle de Equipamentos '!$J:$W,4,0),VLOOKUP(D29,'Controle-Pipetas e micropipetas'!$J:$V,4,0)),"Adicionado")</f>
        <v>Adicionado</v>
      </c>
    </row>
    <row r="30" spans="1:10" x14ac:dyDescent="0.25">
      <c r="A30" s="4" t="s">
        <v>619</v>
      </c>
      <c r="B30" s="4" t="s">
        <v>699</v>
      </c>
      <c r="C30" s="4" t="s">
        <v>36</v>
      </c>
      <c r="D30" s="9">
        <v>132850002046</v>
      </c>
      <c r="E30" s="4">
        <v>15874</v>
      </c>
      <c r="F30" s="4" t="s">
        <v>621</v>
      </c>
      <c r="H30" s="5">
        <v>44643</v>
      </c>
      <c r="I30" s="4">
        <f t="shared" si="0"/>
        <v>3</v>
      </c>
      <c r="J30" s="3" t="str">
        <f>IFERROR(IFERROR(VLOOKUP(D30,'Controle de Equipamentos '!$J:$W,4,0),VLOOKUP(D30,'Controle-Pipetas e micropipetas'!$J:$V,4,0)),"Adicionado")</f>
        <v>Duque de Caxias-RJ</v>
      </c>
    </row>
    <row r="31" spans="1:10" x14ac:dyDescent="0.25">
      <c r="A31" s="4" t="s">
        <v>619</v>
      </c>
      <c r="B31" s="4" t="s">
        <v>699</v>
      </c>
      <c r="C31" s="4" t="s">
        <v>36</v>
      </c>
      <c r="D31" s="9">
        <v>133510002007</v>
      </c>
      <c r="E31" s="4">
        <v>15875</v>
      </c>
      <c r="F31" s="4" t="s">
        <v>621</v>
      </c>
      <c r="H31" s="5">
        <v>44643</v>
      </c>
      <c r="I31" s="4">
        <f t="shared" si="0"/>
        <v>3</v>
      </c>
      <c r="J31" s="3" t="str">
        <f>IFERROR(IFERROR(VLOOKUP(D31,'Controle de Equipamentos '!$J:$W,4,0),VLOOKUP(D31,'Controle-Pipetas e micropipetas'!$J:$V,4,0)),"Adicionado")</f>
        <v>Adicionado</v>
      </c>
    </row>
    <row r="32" spans="1:10" x14ac:dyDescent="0.25">
      <c r="A32" s="4" t="s">
        <v>619</v>
      </c>
      <c r="B32" s="4" t="s">
        <v>713</v>
      </c>
      <c r="C32" s="4" t="s">
        <v>39</v>
      </c>
      <c r="D32" s="9">
        <v>4224380</v>
      </c>
      <c r="E32" s="4">
        <v>15876</v>
      </c>
      <c r="F32" s="4" t="s">
        <v>621</v>
      </c>
      <c r="H32" s="5">
        <v>44643</v>
      </c>
      <c r="I32" s="4">
        <f t="shared" si="0"/>
        <v>3</v>
      </c>
      <c r="J32" s="3" t="str">
        <f>IFERROR(IFERROR(VLOOKUP(D32,'Controle de Equipamentos '!$J:$W,4,0),VLOOKUP(D32,'Controle-Pipetas e micropipetas'!$J:$V,4,0)),"Adicionado")</f>
        <v>Adicionado</v>
      </c>
    </row>
    <row r="33" spans="1:10" x14ac:dyDescent="0.25">
      <c r="A33" s="4" t="s">
        <v>619</v>
      </c>
      <c r="B33" s="4" t="s">
        <v>712</v>
      </c>
      <c r="C33" s="4" t="s">
        <v>36</v>
      </c>
      <c r="D33" s="9">
        <v>182180001014</v>
      </c>
      <c r="E33" s="4">
        <v>15854</v>
      </c>
      <c r="F33" s="4" t="s">
        <v>621</v>
      </c>
      <c r="H33" s="5">
        <v>44644</v>
      </c>
      <c r="I33" s="4">
        <f t="shared" si="0"/>
        <v>3</v>
      </c>
      <c r="J33" s="3" t="str">
        <f>IFERROR(IFERROR(VLOOKUP(D33,'Controle de Equipamentos '!$J:$W,4,0),VLOOKUP(D33,'Controle-Pipetas e micropipetas'!$J:$V,4,0)),"Adicionado")</f>
        <v>Macacu-RJ</v>
      </c>
    </row>
    <row r="34" spans="1:10" x14ac:dyDescent="0.25">
      <c r="A34" s="4" t="s">
        <v>619</v>
      </c>
      <c r="B34" s="4" t="s">
        <v>35</v>
      </c>
      <c r="C34" s="4" t="s">
        <v>36</v>
      </c>
      <c r="D34" s="9">
        <v>140070001031</v>
      </c>
      <c r="E34" s="4">
        <v>15948</v>
      </c>
      <c r="F34" s="4" t="s">
        <v>621</v>
      </c>
      <c r="H34" s="5">
        <v>44645</v>
      </c>
      <c r="I34" s="4">
        <f t="shared" si="0"/>
        <v>3</v>
      </c>
      <c r="J34" s="3" t="str">
        <f>IFERROR(IFERROR(VLOOKUP(D34,'Controle de Equipamentos '!$J:$W,4,0),VLOOKUP(D34,'Controle-Pipetas e micropipetas'!$J:$V,4,0)),"Adicionado")</f>
        <v>Adicionado</v>
      </c>
    </row>
    <row r="35" spans="1:10" x14ac:dyDescent="0.25">
      <c r="A35" s="4" t="s">
        <v>619</v>
      </c>
      <c r="B35" s="4" t="s">
        <v>1035</v>
      </c>
      <c r="C35" s="4" t="s">
        <v>36</v>
      </c>
      <c r="D35" s="9">
        <v>1483375</v>
      </c>
      <c r="E35" s="4">
        <v>15255</v>
      </c>
      <c r="F35" s="4" t="s">
        <v>621</v>
      </c>
      <c r="H35" s="5">
        <v>44648</v>
      </c>
      <c r="I35" s="4">
        <f t="shared" si="0"/>
        <v>3</v>
      </c>
      <c r="J35" s="3" t="str">
        <f>IFERROR(IFERROR(VLOOKUP(D35,'Controle de Equipamentos '!$J:$W,4,0),VLOOKUP(D35,'Controle-Pipetas e micropipetas'!$J:$V,4,0)),"Adicionado")</f>
        <v>Astorga-PR</v>
      </c>
    </row>
    <row r="36" spans="1:10" x14ac:dyDescent="0.25">
      <c r="A36" s="4" t="s">
        <v>619</v>
      </c>
      <c r="B36" s="4" t="s">
        <v>735</v>
      </c>
      <c r="C36" s="4" t="s">
        <v>36</v>
      </c>
      <c r="D36" s="9">
        <v>203166601039</v>
      </c>
      <c r="E36" s="4">
        <v>16104</v>
      </c>
      <c r="F36" s="4" t="s">
        <v>621</v>
      </c>
      <c r="H36" s="5">
        <v>44657</v>
      </c>
      <c r="I36" s="4">
        <f t="shared" si="0"/>
        <v>4</v>
      </c>
      <c r="J36" s="3" t="str">
        <f>IFERROR(IFERROR(VLOOKUP(D36,'Controle de Equipamentos '!$J:$W,4,0),VLOOKUP(D36,'Controle-Pipetas e micropipetas'!$J:$V,4,0)),"Adicionado")</f>
        <v>Campinas-SP</v>
      </c>
    </row>
    <row r="37" spans="1:10" x14ac:dyDescent="0.25">
      <c r="A37" s="4" t="s">
        <v>619</v>
      </c>
      <c r="B37" s="4" t="s">
        <v>736</v>
      </c>
      <c r="C37" s="4" t="s">
        <v>39</v>
      </c>
      <c r="D37" s="9">
        <v>6271336</v>
      </c>
      <c r="E37" s="4">
        <v>16240</v>
      </c>
      <c r="F37" s="4" t="s">
        <v>621</v>
      </c>
      <c r="H37" s="5">
        <v>44678</v>
      </c>
      <c r="I37" s="4">
        <f t="shared" si="0"/>
        <v>4</v>
      </c>
      <c r="J37" s="3" t="str">
        <f>IFERROR(IFERROR(VLOOKUP(D37,'Controle de Equipamentos '!$J:$W,4,0),VLOOKUP(D37,'Controle-Pipetas e micropipetas'!$J:$V,4,0)),"Adicionado")</f>
        <v>Montes Claros-MG</v>
      </c>
    </row>
    <row r="38" spans="1:10" x14ac:dyDescent="0.25">
      <c r="A38" s="4" t="s">
        <v>737</v>
      </c>
      <c r="B38" s="4" t="s">
        <v>738</v>
      </c>
      <c r="C38" s="4" t="s">
        <v>39</v>
      </c>
      <c r="D38" s="9">
        <v>6213434</v>
      </c>
      <c r="E38" s="4">
        <v>16225</v>
      </c>
      <c r="F38" s="4" t="s">
        <v>621</v>
      </c>
      <c r="H38" s="5">
        <v>44678</v>
      </c>
      <c r="I38" s="4">
        <f t="shared" si="0"/>
        <v>4</v>
      </c>
      <c r="J38" s="3" t="str">
        <f>IFERROR(IFERROR(VLOOKUP(D38,'Controle de Equipamentos '!$J:$W,4,0),VLOOKUP(D38,'Controle-Pipetas e micropipetas'!$J:$V,4,0)),"Adicionado")</f>
        <v>Promissão-SP</v>
      </c>
    </row>
    <row r="39" spans="1:10" ht="30" x14ac:dyDescent="0.25">
      <c r="A39" s="4" t="s">
        <v>739</v>
      </c>
      <c r="B39" s="4" t="s">
        <v>740</v>
      </c>
      <c r="C39" s="4" t="s">
        <v>36</v>
      </c>
      <c r="D39" s="9">
        <v>142380001005</v>
      </c>
      <c r="E39" s="4">
        <v>16226</v>
      </c>
      <c r="F39" s="4" t="s">
        <v>621</v>
      </c>
      <c r="G39" s="7" t="s">
        <v>741</v>
      </c>
      <c r="H39" s="5">
        <v>44678</v>
      </c>
      <c r="I39" s="4">
        <f t="shared" si="0"/>
        <v>4</v>
      </c>
      <c r="J39" s="3" t="str">
        <f>IFERROR(IFERROR(VLOOKUP(D39,'Controle de Equipamentos '!$J:$W,4,0),VLOOKUP(D39,'Controle-Pipetas e micropipetas'!$J:$V,4,0)),"Adicionado")</f>
        <v>Promissão-SP</v>
      </c>
    </row>
    <row r="40" spans="1:10" ht="30" x14ac:dyDescent="0.25">
      <c r="A40" s="4" t="s">
        <v>742</v>
      </c>
      <c r="B40" s="4" t="s">
        <v>716</v>
      </c>
      <c r="C40" s="4" t="s">
        <v>87</v>
      </c>
      <c r="D40" s="9">
        <v>538624</v>
      </c>
      <c r="E40" s="4">
        <v>16227</v>
      </c>
      <c r="F40" s="4" t="s">
        <v>621</v>
      </c>
      <c r="G40" s="7" t="s">
        <v>743</v>
      </c>
      <c r="H40" s="5">
        <v>44678</v>
      </c>
      <c r="I40" s="4">
        <f t="shared" si="0"/>
        <v>4</v>
      </c>
      <c r="J40" s="3" t="str">
        <f>IFERROR(IFERROR(VLOOKUP(D40,'Controle de Equipamentos '!$J:$W,4,0),VLOOKUP(D40,'Controle-Pipetas e micropipetas'!$J:$V,4,0)),"Adicionado")</f>
        <v>Promissão-SP</v>
      </c>
    </row>
    <row r="41" spans="1:10" x14ac:dyDescent="0.25">
      <c r="A41" s="4" t="s">
        <v>744</v>
      </c>
      <c r="B41" s="4" t="s">
        <v>745</v>
      </c>
      <c r="C41" s="4" t="s">
        <v>344</v>
      </c>
      <c r="D41" s="9" t="s">
        <v>505</v>
      </c>
      <c r="E41" s="4">
        <v>16228</v>
      </c>
      <c r="F41" s="4" t="s">
        <v>621</v>
      </c>
      <c r="H41" s="5">
        <v>44678</v>
      </c>
      <c r="I41" s="4">
        <f t="shared" si="0"/>
        <v>4</v>
      </c>
      <c r="J41" s="3" t="str">
        <f>IFERROR(IFERROR(VLOOKUP(D41,'Controle de Equipamentos '!$J:$W,4,0),VLOOKUP(D41,'Controle-Pipetas e micropipetas'!$J:$V,4,0)),"Adicionado")</f>
        <v>Araraquara-SP</v>
      </c>
    </row>
    <row r="42" spans="1:10" x14ac:dyDescent="0.25">
      <c r="A42" s="4" t="s">
        <v>746</v>
      </c>
      <c r="B42" s="4" t="s">
        <v>747</v>
      </c>
      <c r="C42" s="4" t="s">
        <v>42</v>
      </c>
      <c r="D42" s="9">
        <v>53253</v>
      </c>
      <c r="E42" s="4">
        <v>16229</v>
      </c>
      <c r="F42" s="4" t="s">
        <v>621</v>
      </c>
      <c r="H42" s="5">
        <v>44678</v>
      </c>
      <c r="I42" s="4">
        <f t="shared" si="0"/>
        <v>4</v>
      </c>
      <c r="J42" s="3" t="str">
        <f>IFERROR(IFERROR(VLOOKUP(D42,'Controle de Equipamentos '!$J:$W,4,0),VLOOKUP(D42,'Controle-Pipetas e micropipetas'!$J:$V,4,0)),"Adicionado")</f>
        <v>Adicionado</v>
      </c>
    </row>
    <row r="43" spans="1:10" x14ac:dyDescent="0.25">
      <c r="A43" s="4" t="s">
        <v>748</v>
      </c>
      <c r="B43" s="4" t="s">
        <v>749</v>
      </c>
      <c r="C43" s="4" t="s">
        <v>39</v>
      </c>
      <c r="D43" s="9">
        <v>4220742</v>
      </c>
      <c r="E43" s="4">
        <v>16230</v>
      </c>
      <c r="F43" s="4" t="s">
        <v>621</v>
      </c>
      <c r="H43" s="5">
        <v>44678</v>
      </c>
      <c r="I43" s="4">
        <f t="shared" si="0"/>
        <v>4</v>
      </c>
      <c r="J43" s="3" t="str">
        <f>IFERROR(IFERROR(VLOOKUP(D43,'Controle de Equipamentos '!$J:$W,4,0),VLOOKUP(D43,'Controle-Pipetas e micropipetas'!$J:$V,4,0)),"Adicionado")</f>
        <v>Promissão-SP</v>
      </c>
    </row>
    <row r="44" spans="1:10" x14ac:dyDescent="0.25">
      <c r="A44" s="4" t="s">
        <v>750</v>
      </c>
      <c r="B44" s="4" t="s">
        <v>740</v>
      </c>
      <c r="C44" s="4" t="s">
        <v>36</v>
      </c>
      <c r="D44" s="9">
        <v>142380001014</v>
      </c>
      <c r="E44" s="4">
        <v>16231</v>
      </c>
      <c r="F44" s="4" t="s">
        <v>621</v>
      </c>
      <c r="H44" s="5">
        <v>44678</v>
      </c>
      <c r="I44" s="4">
        <f t="shared" si="0"/>
        <v>4</v>
      </c>
      <c r="J44" s="3" t="str">
        <f>IFERROR(IFERROR(VLOOKUP(D44,'Controle de Equipamentos '!$J:$W,4,0),VLOOKUP(D44,'Controle-Pipetas e micropipetas'!$J:$V,4,0)),"Adicionado")</f>
        <v>Promissão-SP</v>
      </c>
    </row>
    <row r="45" spans="1:10" x14ac:dyDescent="0.25">
      <c r="A45" s="4" t="s">
        <v>751</v>
      </c>
      <c r="B45" s="4" t="s">
        <v>752</v>
      </c>
      <c r="C45" s="4" t="s">
        <v>42</v>
      </c>
      <c r="D45" s="9">
        <v>53320</v>
      </c>
      <c r="E45" s="4">
        <v>16232</v>
      </c>
      <c r="F45" s="4" t="s">
        <v>621</v>
      </c>
      <c r="H45" s="5">
        <v>44678</v>
      </c>
      <c r="I45" s="4">
        <f t="shared" si="0"/>
        <v>4</v>
      </c>
      <c r="J45" s="3" t="str">
        <f>IFERROR(IFERROR(VLOOKUP(D45,'Controle de Equipamentos '!$J:$W,4,0),VLOOKUP(D45,'Controle-Pipetas e micropipetas'!$J:$V,4,0)),"Adicionado")</f>
        <v>Adicionado</v>
      </c>
    </row>
    <row r="46" spans="1:10" x14ac:dyDescent="0.25">
      <c r="A46" s="4" t="s">
        <v>619</v>
      </c>
      <c r="B46" s="4" t="s">
        <v>716</v>
      </c>
      <c r="C46" s="4" t="s">
        <v>87</v>
      </c>
      <c r="D46" s="9">
        <v>2905640</v>
      </c>
      <c r="E46" s="4">
        <v>16233</v>
      </c>
      <c r="F46" s="4" t="s">
        <v>621</v>
      </c>
      <c r="H46" s="5">
        <v>44678</v>
      </c>
      <c r="I46" s="4">
        <f t="shared" si="0"/>
        <v>4</v>
      </c>
      <c r="J46" s="3" t="str">
        <f>IFERROR(IFERROR(VLOOKUP(D46,'Controle de Equipamentos '!$J:$W,4,0),VLOOKUP(D46,'Controle-Pipetas e micropipetas'!$J:$V,4,0)),"Adicionado")</f>
        <v>Promissão-SP</v>
      </c>
    </row>
    <row r="47" spans="1:10" x14ac:dyDescent="0.25">
      <c r="A47" s="4" t="s">
        <v>619</v>
      </c>
      <c r="B47" s="4" t="s">
        <v>720</v>
      </c>
      <c r="C47" s="4" t="s">
        <v>39</v>
      </c>
      <c r="D47" s="9">
        <v>4236903</v>
      </c>
      <c r="E47" s="4">
        <v>16235</v>
      </c>
      <c r="F47" s="4" t="s">
        <v>621</v>
      </c>
      <c r="H47" s="5">
        <v>44678</v>
      </c>
      <c r="I47" s="4">
        <f t="shared" si="0"/>
        <v>4</v>
      </c>
      <c r="J47" s="3" t="str">
        <f>IFERROR(IFERROR(VLOOKUP(D47,'Controle de Equipamentos '!$J:$W,4,0),VLOOKUP(D47,'Controle-Pipetas e micropipetas'!$J:$V,4,0)),"Adicionado")</f>
        <v>Presidente Prudente-SP</v>
      </c>
    </row>
    <row r="48" spans="1:10" x14ac:dyDescent="0.25">
      <c r="A48" s="4" t="s">
        <v>619</v>
      </c>
      <c r="B48" s="4" t="s">
        <v>716</v>
      </c>
      <c r="C48" s="4" t="s">
        <v>87</v>
      </c>
      <c r="D48" s="9">
        <v>2848909</v>
      </c>
      <c r="E48" s="4">
        <v>16236</v>
      </c>
      <c r="F48" s="4" t="s">
        <v>621</v>
      </c>
      <c r="H48" s="5">
        <v>44678</v>
      </c>
      <c r="I48" s="4">
        <f t="shared" si="0"/>
        <v>4</v>
      </c>
      <c r="J48" s="3" t="str">
        <f>IFERROR(IFERROR(VLOOKUP(D48,'Controle de Equipamentos '!$J:$W,4,0),VLOOKUP(D48,'Controle-Pipetas e micropipetas'!$J:$V,4,0)),"Adicionado")</f>
        <v>Adicionado</v>
      </c>
    </row>
    <row r="49" spans="1:10" ht="30" x14ac:dyDescent="0.25">
      <c r="A49" s="4" t="s">
        <v>754</v>
      </c>
      <c r="B49" s="4" t="s">
        <v>657</v>
      </c>
      <c r="C49" s="4" t="s">
        <v>36</v>
      </c>
      <c r="D49" s="9">
        <v>1562954</v>
      </c>
      <c r="E49" s="4">
        <v>16237</v>
      </c>
      <c r="F49" s="4" t="s">
        <v>621</v>
      </c>
      <c r="G49" s="7" t="s">
        <v>755</v>
      </c>
      <c r="H49" s="5">
        <v>44678</v>
      </c>
      <c r="I49" s="4">
        <f t="shared" si="0"/>
        <v>4</v>
      </c>
      <c r="J49" s="3" t="str">
        <f>IFERROR(IFERROR(VLOOKUP(D49,'Controle de Equipamentos '!$J:$W,4,0),VLOOKUP(D49,'Controle-Pipetas e micropipetas'!$J:$V,4,0)),"Adicionado")</f>
        <v>Presidente Prudente-SP</v>
      </c>
    </row>
    <row r="50" spans="1:10" x14ac:dyDescent="0.25">
      <c r="A50" s="4" t="s">
        <v>756</v>
      </c>
      <c r="B50" s="4" t="s">
        <v>725</v>
      </c>
      <c r="C50" s="4" t="s">
        <v>36</v>
      </c>
      <c r="D50" s="9" t="s">
        <v>510</v>
      </c>
      <c r="E50" s="4">
        <v>16234</v>
      </c>
      <c r="F50" s="4" t="s">
        <v>621</v>
      </c>
      <c r="H50" s="5">
        <v>44678</v>
      </c>
      <c r="I50" s="4">
        <f t="shared" si="0"/>
        <v>4</v>
      </c>
      <c r="J50" s="3" t="str">
        <f>IFERROR(IFERROR(VLOOKUP(D50,'Controle de Equipamentos '!$J:$W,4,0),VLOOKUP(D50,'Controle-Pipetas e micropipetas'!$J:$V,4,0)),"Adicionado")</f>
        <v>Adicionado</v>
      </c>
    </row>
    <row r="51" spans="1:10" ht="30" x14ac:dyDescent="0.25">
      <c r="A51" s="4" t="s">
        <v>757</v>
      </c>
      <c r="B51" s="4" t="s">
        <v>758</v>
      </c>
      <c r="C51" s="4" t="s">
        <v>70</v>
      </c>
      <c r="D51" s="9" t="s">
        <v>451</v>
      </c>
      <c r="E51" s="4">
        <v>16221</v>
      </c>
      <c r="F51" s="4" t="s">
        <v>621</v>
      </c>
      <c r="G51" s="7" t="s">
        <v>759</v>
      </c>
      <c r="H51" s="5">
        <v>44678</v>
      </c>
      <c r="I51" s="4">
        <f t="shared" si="0"/>
        <v>4</v>
      </c>
      <c r="J51" s="3" t="str">
        <f>IFERROR(IFERROR(VLOOKUP(D51,'Controle de Equipamentos '!$J:$W,4,0),VLOOKUP(D51,'Controle-Pipetas e micropipetas'!$J:$V,4,0)),"Adicionado")</f>
        <v>Adicionado</v>
      </c>
    </row>
    <row r="52" spans="1:10" x14ac:dyDescent="0.25">
      <c r="A52" s="4" t="s">
        <v>619</v>
      </c>
      <c r="B52" s="4" t="s">
        <v>716</v>
      </c>
      <c r="C52" s="4" t="s">
        <v>87</v>
      </c>
      <c r="D52" s="9">
        <v>2902426</v>
      </c>
      <c r="E52" s="4">
        <v>16222</v>
      </c>
      <c r="F52" s="4" t="s">
        <v>621</v>
      </c>
      <c r="H52" s="5">
        <v>44678</v>
      </c>
      <c r="I52" s="4">
        <f t="shared" si="0"/>
        <v>4</v>
      </c>
      <c r="J52" s="3" t="str">
        <f>IFERROR(IFERROR(VLOOKUP(D52,'Controle de Equipamentos '!$J:$W,4,0),VLOOKUP(D52,'Controle-Pipetas e micropipetas'!$J:$V,4,0)),"Adicionado")</f>
        <v>Araraquara-SP</v>
      </c>
    </row>
    <row r="53" spans="1:10" x14ac:dyDescent="0.25">
      <c r="A53" s="4" t="s">
        <v>760</v>
      </c>
      <c r="B53" s="4" t="s">
        <v>761</v>
      </c>
      <c r="C53" s="4" t="s">
        <v>36</v>
      </c>
      <c r="D53" s="9">
        <v>1373274</v>
      </c>
      <c r="E53" s="4">
        <v>16223</v>
      </c>
      <c r="F53" s="4" t="s">
        <v>621</v>
      </c>
      <c r="H53" s="5">
        <v>44678</v>
      </c>
      <c r="I53" s="4">
        <f t="shared" si="0"/>
        <v>4</v>
      </c>
      <c r="J53" s="3" t="str">
        <f>IFERROR(IFERROR(VLOOKUP(D53,'Controle de Equipamentos '!$J:$W,4,0),VLOOKUP(D53,'Controle-Pipetas e micropipetas'!$J:$V,4,0)),"Adicionado")</f>
        <v>Araraquara-SP</v>
      </c>
    </row>
    <row r="54" spans="1:10" x14ac:dyDescent="0.25">
      <c r="A54" s="4" t="s">
        <v>619</v>
      </c>
      <c r="B54" s="4" t="s">
        <v>762</v>
      </c>
      <c r="C54" s="4" t="s">
        <v>210</v>
      </c>
      <c r="D54" s="9">
        <v>5370058101</v>
      </c>
      <c r="E54" s="4">
        <v>16224</v>
      </c>
      <c r="F54" s="4" t="s">
        <v>621</v>
      </c>
      <c r="H54" s="5">
        <v>44678</v>
      </c>
      <c r="I54" s="4">
        <f t="shared" si="0"/>
        <v>4</v>
      </c>
      <c r="J54" s="3" t="str">
        <f>IFERROR(IFERROR(VLOOKUP(D54,'Controle de Equipamentos '!$J:$W,4,0),VLOOKUP(D54,'Controle-Pipetas e micropipetas'!$J:$V,4,0)),"Adicionado")</f>
        <v>Araraquara-SP</v>
      </c>
    </row>
    <row r="55" spans="1:10" x14ac:dyDescent="0.25">
      <c r="A55" s="4" t="s">
        <v>619</v>
      </c>
      <c r="B55" s="4" t="s">
        <v>620</v>
      </c>
      <c r="C55" s="4" t="s">
        <v>36</v>
      </c>
      <c r="D55" s="9">
        <v>200710001815</v>
      </c>
      <c r="E55" s="4">
        <v>16435</v>
      </c>
      <c r="F55" s="4" t="s">
        <v>621</v>
      </c>
      <c r="H55" s="5">
        <v>44697</v>
      </c>
      <c r="I55" s="4">
        <f t="shared" si="0"/>
        <v>5</v>
      </c>
      <c r="J55" s="3" t="str">
        <f>IFERROR(IFERROR(VLOOKUP(D55,'Controle de Equipamentos '!$J:$W,4,0),VLOOKUP(D55,'Controle-Pipetas e micropipetas'!$J:$V,4,0)),"Adicionado")</f>
        <v>Barcarena-PA</v>
      </c>
    </row>
    <row r="56" spans="1:10" x14ac:dyDescent="0.25">
      <c r="A56" s="4" t="s">
        <v>619</v>
      </c>
      <c r="B56" s="4" t="s">
        <v>620</v>
      </c>
      <c r="C56" s="4" t="s">
        <v>36</v>
      </c>
      <c r="D56" s="9">
        <v>200710001808</v>
      </c>
      <c r="E56" s="4">
        <v>16436</v>
      </c>
      <c r="F56" s="4" t="s">
        <v>621</v>
      </c>
      <c r="H56" s="5">
        <v>44697</v>
      </c>
      <c r="I56" s="4">
        <f t="shared" si="0"/>
        <v>5</v>
      </c>
      <c r="J56" s="3" t="str">
        <f>IFERROR(IFERROR(VLOOKUP(D56,'Controle de Equipamentos '!$J:$W,4,0),VLOOKUP(D56,'Controle-Pipetas e micropipetas'!$J:$V,4,0)),"Adicionado")</f>
        <v>Barcarena-PA</v>
      </c>
    </row>
    <row r="57" spans="1:10" x14ac:dyDescent="0.25">
      <c r="A57" s="4" t="s">
        <v>619</v>
      </c>
      <c r="B57" s="4" t="s">
        <v>622</v>
      </c>
      <c r="C57" s="4" t="s">
        <v>42</v>
      </c>
      <c r="D57" s="9">
        <v>68923</v>
      </c>
      <c r="E57" s="4">
        <v>16437</v>
      </c>
      <c r="F57" s="4" t="s">
        <v>621</v>
      </c>
      <c r="H57" s="5">
        <v>44697</v>
      </c>
      <c r="I57" s="4">
        <f t="shared" si="0"/>
        <v>5</v>
      </c>
      <c r="J57" s="3" t="str">
        <f>IFERROR(IFERROR(VLOOKUP(D57,'Controle de Equipamentos '!$J:$W,4,0),VLOOKUP(D57,'Controle-Pipetas e micropipetas'!$J:$V,4,0)),"Adicionado")</f>
        <v>Barcarena-PA</v>
      </c>
    </row>
    <row r="58" spans="1:10" x14ac:dyDescent="0.25">
      <c r="A58" s="4" t="s">
        <v>619</v>
      </c>
      <c r="B58" s="4" t="s">
        <v>623</v>
      </c>
      <c r="C58" s="4" t="s">
        <v>42</v>
      </c>
      <c r="D58" s="9">
        <v>68768</v>
      </c>
      <c r="E58" s="4">
        <v>16438</v>
      </c>
      <c r="F58" s="4" t="s">
        <v>621</v>
      </c>
      <c r="H58" s="5">
        <v>44697</v>
      </c>
      <c r="I58" s="4">
        <f t="shared" si="0"/>
        <v>5</v>
      </c>
      <c r="J58" s="3" t="str">
        <f>IFERROR(IFERROR(VLOOKUP(D58,'Controle de Equipamentos '!$J:$W,4,0),VLOOKUP(D58,'Controle-Pipetas e micropipetas'!$J:$V,4,0)),"Adicionado")</f>
        <v>Barcarena-PA</v>
      </c>
    </row>
    <row r="59" spans="1:10" ht="45" x14ac:dyDescent="0.25">
      <c r="A59" s="4" t="s">
        <v>619</v>
      </c>
      <c r="B59" s="4" t="s">
        <v>624</v>
      </c>
      <c r="C59" s="4" t="s">
        <v>36</v>
      </c>
      <c r="D59" s="9">
        <v>1483372</v>
      </c>
      <c r="E59" s="4">
        <v>16440</v>
      </c>
      <c r="F59" s="4" t="s">
        <v>621</v>
      </c>
      <c r="G59" s="7" t="s">
        <v>625</v>
      </c>
      <c r="H59" s="5">
        <v>44697</v>
      </c>
      <c r="I59" s="4">
        <f t="shared" si="0"/>
        <v>5</v>
      </c>
      <c r="J59" s="3" t="str">
        <f>IFERROR(IFERROR(VLOOKUP(D59,'Controle de Equipamentos '!$J:$W,4,0),VLOOKUP(D59,'Controle-Pipetas e micropipetas'!$J:$V,4,0)),"Adicionado")</f>
        <v>Barcarena-PA</v>
      </c>
    </row>
    <row r="60" spans="1:10" x14ac:dyDescent="0.25">
      <c r="A60" s="4" t="s">
        <v>619</v>
      </c>
      <c r="B60" s="4" t="s">
        <v>626</v>
      </c>
      <c r="C60" s="4" t="s">
        <v>36</v>
      </c>
      <c r="D60" s="9">
        <v>210710001430</v>
      </c>
      <c r="E60" s="4">
        <v>16441</v>
      </c>
      <c r="F60" s="4" t="s">
        <v>621</v>
      </c>
      <c r="H60" s="5">
        <v>44697</v>
      </c>
      <c r="I60" s="4">
        <f t="shared" si="0"/>
        <v>5</v>
      </c>
      <c r="J60" s="3" t="str">
        <f>IFERROR(IFERROR(VLOOKUP(D60,'Controle de Equipamentos '!$J:$W,4,0),VLOOKUP(D60,'Controle-Pipetas e micropipetas'!$J:$V,4,0)),"Adicionado")</f>
        <v>Barcarena-PA</v>
      </c>
    </row>
    <row r="61" spans="1:10" x14ac:dyDescent="0.25">
      <c r="A61" s="4" t="s">
        <v>619</v>
      </c>
      <c r="B61" s="4" t="s">
        <v>627</v>
      </c>
      <c r="C61" s="4" t="s">
        <v>39</v>
      </c>
      <c r="D61" s="9">
        <v>6263666</v>
      </c>
      <c r="E61" s="4">
        <v>16556</v>
      </c>
      <c r="F61" s="4" t="s">
        <v>621</v>
      </c>
      <c r="H61" s="5">
        <v>44706</v>
      </c>
      <c r="I61" s="4">
        <f t="shared" si="0"/>
        <v>5</v>
      </c>
      <c r="J61" s="3" t="str">
        <f>IFERROR(IFERROR(VLOOKUP(D61,'Controle de Equipamentos '!$J:$W,4,0),VLOOKUP(D61,'Controle-Pipetas e micropipetas'!$J:$V,4,0)),"Adicionado")</f>
        <v>Caarapó-MS</v>
      </c>
    </row>
    <row r="62" spans="1:10" x14ac:dyDescent="0.25">
      <c r="A62" s="4" t="s">
        <v>619</v>
      </c>
      <c r="B62" s="4" t="s">
        <v>628</v>
      </c>
      <c r="C62" s="4" t="s">
        <v>39</v>
      </c>
      <c r="D62" s="9">
        <v>4220746</v>
      </c>
      <c r="E62" s="4">
        <v>16557</v>
      </c>
      <c r="F62" s="4" t="s">
        <v>621</v>
      </c>
      <c r="H62" s="5">
        <v>44706</v>
      </c>
      <c r="I62" s="4">
        <f t="shared" si="0"/>
        <v>5</v>
      </c>
      <c r="J62" s="3" t="str">
        <f>IFERROR(IFERROR(VLOOKUP(D62,'Controle de Equipamentos '!$J:$W,4,0),VLOOKUP(D62,'Controle-Pipetas e micropipetas'!$J:$V,4,0)),"Adicionado")</f>
        <v>Caarapó-MS</v>
      </c>
    </row>
    <row r="63" spans="1:10" x14ac:dyDescent="0.25">
      <c r="A63" s="4" t="s">
        <v>629</v>
      </c>
      <c r="B63" s="4" t="s">
        <v>630</v>
      </c>
      <c r="C63" s="4" t="s">
        <v>87</v>
      </c>
      <c r="D63" s="9">
        <v>688630</v>
      </c>
      <c r="E63" s="4">
        <v>14573</v>
      </c>
      <c r="F63" s="4" t="s">
        <v>621</v>
      </c>
      <c r="H63" s="5">
        <v>44711</v>
      </c>
      <c r="I63" s="4">
        <f t="shared" si="0"/>
        <v>5</v>
      </c>
      <c r="J63" s="3" t="str">
        <f>IFERROR(IFERROR(VLOOKUP(D63,'Controle de Equipamentos '!$J:$W,4,0),VLOOKUP(D63,'Controle-Pipetas e micropipetas'!$J:$V,4,0)),"Adicionado")</f>
        <v>Ouro Branco-MG</v>
      </c>
    </row>
    <row r="64" spans="1:10" x14ac:dyDescent="0.25">
      <c r="A64" s="4" t="s">
        <v>631</v>
      </c>
      <c r="B64" s="4" t="s">
        <v>632</v>
      </c>
      <c r="C64" s="4" t="s">
        <v>36</v>
      </c>
      <c r="D64" s="9" t="s">
        <v>341</v>
      </c>
      <c r="E64" s="4">
        <v>16780</v>
      </c>
      <c r="F64" s="4" t="s">
        <v>621</v>
      </c>
      <c r="G64" s="7" t="s">
        <v>633</v>
      </c>
      <c r="H64" s="5">
        <v>44721</v>
      </c>
      <c r="I64" s="4">
        <f t="shared" si="0"/>
        <v>6</v>
      </c>
      <c r="J64" s="3" t="str">
        <f>IFERROR(IFERROR(VLOOKUP(D64,'Controle de Equipamentos '!$J:$W,4,0),VLOOKUP(D64,'Controle-Pipetas e micropipetas'!$J:$V,4,0)),"Adicionado")</f>
        <v>Duque de Caxias-RJ</v>
      </c>
    </row>
    <row r="65" spans="1:10" x14ac:dyDescent="0.25">
      <c r="A65" s="4" t="s">
        <v>619</v>
      </c>
      <c r="B65" s="4" t="s">
        <v>634</v>
      </c>
      <c r="C65" s="4" t="s">
        <v>601</v>
      </c>
      <c r="D65" s="9" t="s">
        <v>611</v>
      </c>
      <c r="E65" s="4">
        <v>16782</v>
      </c>
      <c r="F65" s="4" t="s">
        <v>621</v>
      </c>
      <c r="H65" s="5">
        <v>44721</v>
      </c>
      <c r="I65" s="4">
        <f t="shared" si="0"/>
        <v>6</v>
      </c>
      <c r="J65" s="3" t="str">
        <f>IFERROR(IFERROR(VLOOKUP(D65,'Controle de Equipamentos '!$J:$W,4,0),VLOOKUP(D65,'Controle-Pipetas e micropipetas'!$J:$V,4,0)),"Adicionado")</f>
        <v>Duque de Caxias-RJ</v>
      </c>
    </row>
    <row r="66" spans="1:10" x14ac:dyDescent="0.25">
      <c r="A66" s="4" t="s">
        <v>619</v>
      </c>
      <c r="B66" s="4" t="s">
        <v>634</v>
      </c>
      <c r="C66" s="4" t="s">
        <v>601</v>
      </c>
      <c r="D66" s="9" t="s">
        <v>610</v>
      </c>
      <c r="E66" s="4">
        <v>16783</v>
      </c>
      <c r="F66" s="4" t="s">
        <v>621</v>
      </c>
      <c r="H66" s="5">
        <v>44721</v>
      </c>
      <c r="I66" s="4">
        <f t="shared" ref="I66:I129" si="1">IF(H66&lt;&gt;"",MONTH(H66),"")</f>
        <v>6</v>
      </c>
      <c r="J66" s="3" t="str">
        <f>IFERROR(IFERROR(VLOOKUP(D66,'Controle de Equipamentos '!$J:$W,4,0),VLOOKUP(D66,'Controle-Pipetas e micropipetas'!$J:$V,4,0)),"Adicionado")</f>
        <v>Duque de Caxias-RJ</v>
      </c>
    </row>
    <row r="67" spans="1:10" x14ac:dyDescent="0.25">
      <c r="A67" s="4" t="s">
        <v>619</v>
      </c>
      <c r="B67" s="4" t="s">
        <v>635</v>
      </c>
      <c r="C67" s="4" t="s">
        <v>601</v>
      </c>
      <c r="D67" s="9">
        <v>2542049</v>
      </c>
      <c r="E67" s="4">
        <v>16784</v>
      </c>
      <c r="F67" s="4" t="s">
        <v>621</v>
      </c>
      <c r="G67" s="7" t="s">
        <v>636</v>
      </c>
      <c r="H67" s="5">
        <v>44721</v>
      </c>
      <c r="I67" s="4">
        <f t="shared" si="1"/>
        <v>6</v>
      </c>
      <c r="J67" s="3" t="str">
        <f>IFERROR(IFERROR(VLOOKUP(D67,'Controle de Equipamentos '!$J:$W,4,0),VLOOKUP(D67,'Controle-Pipetas e micropipetas'!$J:$V,4,0)),"Adicionado")</f>
        <v>Duque de Caxias-RJ</v>
      </c>
    </row>
    <row r="68" spans="1:10" x14ac:dyDescent="0.25">
      <c r="A68" s="4" t="s">
        <v>619</v>
      </c>
      <c r="B68" s="4" t="s">
        <v>637</v>
      </c>
      <c r="C68" s="4" t="s">
        <v>604</v>
      </c>
      <c r="D68" s="9" t="s">
        <v>603</v>
      </c>
      <c r="E68" s="4">
        <v>16785</v>
      </c>
      <c r="F68" s="4" t="s">
        <v>621</v>
      </c>
      <c r="H68" s="5">
        <v>44721</v>
      </c>
      <c r="I68" s="4">
        <f t="shared" si="1"/>
        <v>6</v>
      </c>
      <c r="J68" s="3" t="str">
        <f>IFERROR(IFERROR(VLOOKUP(D68,'Controle de Equipamentos '!$J:$W,4,0),VLOOKUP(D68,'Controle-Pipetas e micropipetas'!$J:$V,4,0)),"Adicionado")</f>
        <v>Duque de Caxias-RJ</v>
      </c>
    </row>
    <row r="69" spans="1:10" x14ac:dyDescent="0.25">
      <c r="A69" s="4" t="s">
        <v>619</v>
      </c>
      <c r="B69" s="4" t="s">
        <v>638</v>
      </c>
      <c r="C69" s="4" t="s">
        <v>604</v>
      </c>
      <c r="D69" s="9">
        <v>2542049</v>
      </c>
      <c r="E69" s="4">
        <v>16786</v>
      </c>
      <c r="F69" s="4" t="s">
        <v>621</v>
      </c>
      <c r="H69" s="5">
        <v>44721</v>
      </c>
      <c r="I69" s="4">
        <f t="shared" si="1"/>
        <v>6</v>
      </c>
      <c r="J69" s="3" t="str">
        <f>IFERROR(IFERROR(VLOOKUP(D69,'Controle de Equipamentos '!$J:$W,4,0),VLOOKUP(D69,'Controle-Pipetas e micropipetas'!$J:$V,4,0)),"Adicionado")</f>
        <v>Duque de Caxias-RJ</v>
      </c>
    </row>
    <row r="70" spans="1:10" x14ac:dyDescent="0.25">
      <c r="A70" s="4" t="s">
        <v>619</v>
      </c>
      <c r="B70" s="4" t="s">
        <v>638</v>
      </c>
      <c r="C70" s="4" t="s">
        <v>604</v>
      </c>
      <c r="D70" s="9" t="s">
        <v>607</v>
      </c>
      <c r="E70" s="4">
        <v>16787</v>
      </c>
      <c r="F70" s="4" t="s">
        <v>621</v>
      </c>
      <c r="H70" s="5">
        <v>44721</v>
      </c>
      <c r="I70" s="4">
        <f t="shared" si="1"/>
        <v>6</v>
      </c>
      <c r="J70" s="3" t="str">
        <f>IFERROR(IFERROR(VLOOKUP(D70,'Controle de Equipamentos '!$J:$W,4,0),VLOOKUP(D70,'Controle-Pipetas e micropipetas'!$J:$V,4,0)),"Adicionado")</f>
        <v>Duque de Caxias-RJ</v>
      </c>
    </row>
    <row r="71" spans="1:10" x14ac:dyDescent="0.25">
      <c r="A71" s="4" t="s">
        <v>619</v>
      </c>
      <c r="B71" s="4" t="s">
        <v>639</v>
      </c>
      <c r="C71" s="4" t="s">
        <v>604</v>
      </c>
      <c r="D71" s="9">
        <v>3561967</v>
      </c>
      <c r="E71" s="4">
        <v>16788</v>
      </c>
      <c r="F71" s="4" t="s">
        <v>621</v>
      </c>
      <c r="H71" s="5">
        <v>44721</v>
      </c>
      <c r="I71" s="4">
        <f t="shared" si="1"/>
        <v>6</v>
      </c>
      <c r="J71" s="3" t="str">
        <f>IFERROR(IFERROR(VLOOKUP(D71,'Controle de Equipamentos '!$J:$W,4,0),VLOOKUP(D71,'Controle-Pipetas e micropipetas'!$J:$V,4,0)),"Adicionado")</f>
        <v>Duque de Caxias-RJ</v>
      </c>
    </row>
    <row r="72" spans="1:10" x14ac:dyDescent="0.25">
      <c r="A72" s="4" t="s">
        <v>619</v>
      </c>
      <c r="B72" s="4" t="s">
        <v>640</v>
      </c>
      <c r="C72" s="4" t="s">
        <v>604</v>
      </c>
      <c r="D72" s="9">
        <v>4280014</v>
      </c>
      <c r="E72" s="4">
        <v>16789</v>
      </c>
      <c r="F72" s="4" t="s">
        <v>621</v>
      </c>
      <c r="H72" s="5">
        <v>44721</v>
      </c>
      <c r="I72" s="4">
        <f t="shared" si="1"/>
        <v>6</v>
      </c>
      <c r="J72" s="3" t="str">
        <f>IFERROR(IFERROR(VLOOKUP(D72,'Controle de Equipamentos '!$J:$W,4,0),VLOOKUP(D72,'Controle-Pipetas e micropipetas'!$J:$V,4,0)),"Adicionado")</f>
        <v>Duque de Caxias-RJ</v>
      </c>
    </row>
    <row r="73" spans="1:10" x14ac:dyDescent="0.25">
      <c r="A73" s="4" t="s">
        <v>619</v>
      </c>
      <c r="B73" s="4" t="s">
        <v>641</v>
      </c>
      <c r="C73" s="4" t="s">
        <v>601</v>
      </c>
      <c r="D73" s="9" t="s">
        <v>609</v>
      </c>
      <c r="E73" s="4">
        <v>16790</v>
      </c>
      <c r="F73" s="4" t="s">
        <v>621</v>
      </c>
      <c r="H73" s="5">
        <v>44721</v>
      </c>
      <c r="I73" s="4">
        <f t="shared" si="1"/>
        <v>6</v>
      </c>
      <c r="J73" s="3" t="str">
        <f>IFERROR(IFERROR(VLOOKUP(D73,'Controle de Equipamentos '!$J:$W,4,0),VLOOKUP(D73,'Controle-Pipetas e micropipetas'!$J:$V,4,0)),"Adicionado")</f>
        <v>Duque de Caxias-RJ</v>
      </c>
    </row>
    <row r="74" spans="1:10" x14ac:dyDescent="0.25">
      <c r="A74" s="4" t="s">
        <v>642</v>
      </c>
      <c r="B74" s="4" t="s">
        <v>643</v>
      </c>
      <c r="C74" s="4" t="s">
        <v>36</v>
      </c>
      <c r="D74" s="9">
        <v>1217253</v>
      </c>
      <c r="E74" s="4">
        <v>16781</v>
      </c>
      <c r="F74" s="4" t="s">
        <v>621</v>
      </c>
      <c r="H74" s="5">
        <v>44721</v>
      </c>
      <c r="I74" s="4">
        <f t="shared" si="1"/>
        <v>6</v>
      </c>
      <c r="J74" s="3" t="str">
        <f>IFERROR(IFERROR(VLOOKUP(D74,'Controle de Equipamentos '!$J:$W,4,0),VLOOKUP(D74,'Controle-Pipetas e micropipetas'!$J:$V,4,0)),"Adicionado")</f>
        <v>Duque de Caxias-RJ</v>
      </c>
    </row>
    <row r="75" spans="1:10" x14ac:dyDescent="0.25">
      <c r="A75" s="4" t="s">
        <v>644</v>
      </c>
      <c r="B75" s="4" t="s">
        <v>645</v>
      </c>
      <c r="C75" s="4" t="s">
        <v>339</v>
      </c>
      <c r="D75" s="9">
        <v>1827001035259</v>
      </c>
      <c r="E75" s="4">
        <v>16779</v>
      </c>
      <c r="F75" s="4" t="s">
        <v>621</v>
      </c>
      <c r="H75" s="5">
        <v>44721</v>
      </c>
      <c r="I75" s="4">
        <f t="shared" si="1"/>
        <v>6</v>
      </c>
      <c r="J75" s="3" t="str">
        <f>IFERROR(IFERROR(VLOOKUP(D75,'Controle de Equipamentos '!$J:$W,4,0),VLOOKUP(D75,'Controle-Pipetas e micropipetas'!$J:$V,4,0)),"Adicionado")</f>
        <v>Duque de Caxias-RJ</v>
      </c>
    </row>
    <row r="76" spans="1:10" x14ac:dyDescent="0.25">
      <c r="A76" s="4" t="s">
        <v>619</v>
      </c>
      <c r="B76" s="4" t="s">
        <v>646</v>
      </c>
      <c r="C76" s="4" t="s">
        <v>337</v>
      </c>
      <c r="D76" s="9">
        <v>28708450</v>
      </c>
      <c r="E76" s="4">
        <v>16730</v>
      </c>
      <c r="F76" s="4" t="s">
        <v>621</v>
      </c>
      <c r="H76" s="5">
        <v>44721</v>
      </c>
      <c r="I76" s="4">
        <f t="shared" si="1"/>
        <v>6</v>
      </c>
      <c r="J76" s="3" t="str">
        <f>IFERROR(IFERROR(VLOOKUP(D76,'Controle de Equipamentos '!$J:$W,4,0),VLOOKUP(D76,'Controle-Pipetas e micropipetas'!$J:$V,4,0)),"Adicionado")</f>
        <v>Duque de Caxias-RJ</v>
      </c>
    </row>
    <row r="77" spans="1:10" x14ac:dyDescent="0.25">
      <c r="A77" s="4" t="s">
        <v>619</v>
      </c>
      <c r="B77" s="4" t="s">
        <v>647</v>
      </c>
      <c r="C77" s="4" t="s">
        <v>334</v>
      </c>
      <c r="D77" s="9" t="s">
        <v>333</v>
      </c>
      <c r="E77" s="4">
        <v>16777</v>
      </c>
      <c r="F77" s="4" t="s">
        <v>621</v>
      </c>
      <c r="H77" s="5">
        <v>44721</v>
      </c>
      <c r="I77" s="4">
        <f t="shared" si="1"/>
        <v>6</v>
      </c>
      <c r="J77" s="3" t="str">
        <f>IFERROR(IFERROR(VLOOKUP(D77,'Controle de Equipamentos '!$J:$W,4,0),VLOOKUP(D77,'Controle-Pipetas e micropipetas'!$J:$V,4,0)),"Adicionado")</f>
        <v>Duque de Caxias-RJ</v>
      </c>
    </row>
    <row r="78" spans="1:10" x14ac:dyDescent="0.25">
      <c r="A78" s="4" t="s">
        <v>619</v>
      </c>
      <c r="B78" s="4" t="s">
        <v>648</v>
      </c>
      <c r="C78" s="4" t="s">
        <v>344</v>
      </c>
      <c r="D78" s="9" t="s">
        <v>343</v>
      </c>
      <c r="E78" s="4">
        <v>16778</v>
      </c>
      <c r="F78" s="4" t="s">
        <v>621</v>
      </c>
      <c r="H78" s="5">
        <v>44721</v>
      </c>
      <c r="I78" s="4">
        <f t="shared" si="1"/>
        <v>6</v>
      </c>
      <c r="J78" s="3" t="str">
        <f>IFERROR(IFERROR(VLOOKUP(D78,'Controle de Equipamentos '!$J:$W,4,0),VLOOKUP(D78,'Controle-Pipetas e micropipetas'!$J:$V,4,0)),"Adicionado")</f>
        <v>Duque de Caxias-RJ</v>
      </c>
    </row>
    <row r="79" spans="1:10" x14ac:dyDescent="0.25">
      <c r="A79" s="4" t="s">
        <v>619</v>
      </c>
      <c r="B79" s="4" t="s">
        <v>649</v>
      </c>
      <c r="C79" s="4" t="s">
        <v>36</v>
      </c>
      <c r="D79" s="9" t="s">
        <v>575</v>
      </c>
      <c r="E79" s="4">
        <v>16810</v>
      </c>
      <c r="F79" s="4" t="s">
        <v>621</v>
      </c>
      <c r="H79" s="5">
        <v>44725</v>
      </c>
      <c r="I79" s="4">
        <f t="shared" si="1"/>
        <v>6</v>
      </c>
      <c r="J79" s="3" t="str">
        <f>IFERROR(IFERROR(VLOOKUP(D79,'Controle de Equipamentos '!$J:$W,4,0),VLOOKUP(D79,'Controle-Pipetas e micropipetas'!$J:$V,4,0)),"Adicionado")</f>
        <v>Sorocaba-SP</v>
      </c>
    </row>
    <row r="80" spans="1:10" x14ac:dyDescent="0.25">
      <c r="A80" s="4" t="s">
        <v>619</v>
      </c>
      <c r="B80" s="4" t="s">
        <v>650</v>
      </c>
      <c r="C80" s="4" t="s">
        <v>339</v>
      </c>
      <c r="D80" s="9">
        <v>1912001002159</v>
      </c>
      <c r="E80" s="4">
        <v>16811</v>
      </c>
      <c r="F80" s="4" t="s">
        <v>621</v>
      </c>
      <c r="H80" s="5">
        <v>44725</v>
      </c>
      <c r="I80" s="4">
        <f t="shared" si="1"/>
        <v>6</v>
      </c>
      <c r="J80" s="3" t="str">
        <f>IFERROR(IFERROR(VLOOKUP(D80,'Controle de Equipamentos '!$J:$W,4,0),VLOOKUP(D80,'Controle-Pipetas e micropipetas'!$J:$V,4,0)),"Adicionado")</f>
        <v>Sorocaba-SP</v>
      </c>
    </row>
    <row r="81" spans="1:10" x14ac:dyDescent="0.25">
      <c r="A81" s="4" t="s">
        <v>651</v>
      </c>
      <c r="B81" s="4" t="s">
        <v>652</v>
      </c>
      <c r="C81" s="4" t="s">
        <v>571</v>
      </c>
      <c r="D81" s="9" t="s">
        <v>570</v>
      </c>
      <c r="E81" s="4">
        <v>16812</v>
      </c>
      <c r="F81" s="4" t="s">
        <v>621</v>
      </c>
      <c r="H81" s="5">
        <v>44725</v>
      </c>
      <c r="I81" s="4">
        <f t="shared" si="1"/>
        <v>6</v>
      </c>
      <c r="J81" s="3" t="str">
        <f>IFERROR(IFERROR(VLOOKUP(D81,'Controle de Equipamentos '!$J:$W,4,0),VLOOKUP(D81,'Controle-Pipetas e micropipetas'!$J:$V,4,0)),"Adicionado")</f>
        <v>Sorocaba-SP</v>
      </c>
    </row>
    <row r="82" spans="1:10" x14ac:dyDescent="0.25">
      <c r="A82" s="4" t="s">
        <v>619</v>
      </c>
      <c r="B82" s="4" t="s">
        <v>653</v>
      </c>
      <c r="C82" s="4" t="s">
        <v>70</v>
      </c>
      <c r="D82" s="9" t="s">
        <v>573</v>
      </c>
      <c r="E82" s="4">
        <v>16813</v>
      </c>
      <c r="F82" s="4" t="s">
        <v>621</v>
      </c>
      <c r="H82" s="5">
        <v>44725</v>
      </c>
      <c r="I82" s="4">
        <f t="shared" si="1"/>
        <v>6</v>
      </c>
      <c r="J82" s="3" t="str">
        <f>IFERROR(IFERROR(VLOOKUP(D82,'Controle de Equipamentos '!$J:$W,4,0),VLOOKUP(D82,'Controle-Pipetas e micropipetas'!$J:$V,4,0)),"Adicionado")</f>
        <v>Sorocaba-SP</v>
      </c>
    </row>
    <row r="83" spans="1:10" x14ac:dyDescent="0.25">
      <c r="A83" s="4" t="s">
        <v>654</v>
      </c>
      <c r="B83" s="4" t="s">
        <v>655</v>
      </c>
      <c r="C83" s="4" t="s">
        <v>339</v>
      </c>
      <c r="D83" s="9">
        <v>1827001034324</v>
      </c>
      <c r="E83" s="4">
        <v>16814</v>
      </c>
      <c r="F83" s="4" t="s">
        <v>621</v>
      </c>
      <c r="H83" s="5">
        <v>44725</v>
      </c>
      <c r="I83" s="4">
        <f t="shared" si="1"/>
        <v>6</v>
      </c>
      <c r="J83" s="3" t="str">
        <f>IFERROR(IFERROR(VLOOKUP(D83,'Controle de Equipamentos '!$J:$W,4,0),VLOOKUP(D83,'Controle-Pipetas e micropipetas'!$J:$V,4,0)),"Adicionado")</f>
        <v>Sorocaba-SP</v>
      </c>
    </row>
    <row r="84" spans="1:10" x14ac:dyDescent="0.25">
      <c r="A84" s="4" t="s">
        <v>656</v>
      </c>
      <c r="B84" s="4" t="s">
        <v>655</v>
      </c>
      <c r="C84" s="4" t="s">
        <v>339</v>
      </c>
      <c r="D84" s="9">
        <v>1827001034317</v>
      </c>
      <c r="E84" s="4">
        <v>16815</v>
      </c>
      <c r="F84" s="4" t="s">
        <v>621</v>
      </c>
      <c r="H84" s="5">
        <v>44725</v>
      </c>
      <c r="I84" s="4">
        <f t="shared" si="1"/>
        <v>6</v>
      </c>
      <c r="J84" s="3" t="str">
        <f>IFERROR(IFERROR(VLOOKUP(D84,'Controle de Equipamentos '!$J:$W,4,0),VLOOKUP(D84,'Controle-Pipetas e micropipetas'!$J:$V,4,0)),"Adicionado")</f>
        <v>Sorocaba-SP</v>
      </c>
    </row>
    <row r="85" spans="1:10" x14ac:dyDescent="0.25">
      <c r="A85" s="4" t="s">
        <v>619</v>
      </c>
      <c r="B85" s="4" t="s">
        <v>657</v>
      </c>
      <c r="C85" s="4" t="s">
        <v>36</v>
      </c>
      <c r="D85" s="9">
        <v>1531607</v>
      </c>
      <c r="E85" s="4">
        <v>16816</v>
      </c>
      <c r="F85" s="4" t="s">
        <v>621</v>
      </c>
      <c r="H85" s="5">
        <v>44725</v>
      </c>
      <c r="I85" s="4">
        <f t="shared" si="1"/>
        <v>6</v>
      </c>
      <c r="J85" s="3" t="str">
        <f>IFERROR(IFERROR(VLOOKUP(D85,'Controle de Equipamentos '!$J:$W,4,0),VLOOKUP(D85,'Controle-Pipetas e micropipetas'!$J:$V,4,0)),"Adicionado")</f>
        <v>Sorocaba-SP</v>
      </c>
    </row>
    <row r="86" spans="1:10" ht="30" x14ac:dyDescent="0.25">
      <c r="A86" s="4" t="s">
        <v>619</v>
      </c>
      <c r="B86" s="4" t="s">
        <v>658</v>
      </c>
      <c r="C86" s="4" t="s">
        <v>36</v>
      </c>
      <c r="D86" s="9" t="s">
        <v>576</v>
      </c>
      <c r="E86" s="4">
        <v>16817</v>
      </c>
      <c r="F86" s="4" t="s">
        <v>621</v>
      </c>
      <c r="G86" s="7" t="s">
        <v>659</v>
      </c>
      <c r="H86" s="5">
        <v>44725</v>
      </c>
      <c r="I86" s="4">
        <f t="shared" si="1"/>
        <v>6</v>
      </c>
      <c r="J86" s="3" t="str">
        <f>IFERROR(IFERROR(VLOOKUP(D86,'Controle de Equipamentos '!$J:$W,4,0),VLOOKUP(D86,'Controle-Pipetas e micropipetas'!$J:$V,4,0)),"Adicionado")</f>
        <v>Sorocaba-SP</v>
      </c>
    </row>
    <row r="87" spans="1:10" ht="30" x14ac:dyDescent="0.25">
      <c r="A87" s="4" t="s">
        <v>619</v>
      </c>
      <c r="B87" s="4" t="s">
        <v>658</v>
      </c>
      <c r="C87" s="4" t="s">
        <v>36</v>
      </c>
      <c r="D87" s="9" t="s">
        <v>577</v>
      </c>
      <c r="E87" s="4">
        <v>16818</v>
      </c>
      <c r="F87" s="4" t="s">
        <v>621</v>
      </c>
      <c r="G87" s="7" t="s">
        <v>660</v>
      </c>
      <c r="H87" s="5">
        <v>44725</v>
      </c>
      <c r="I87" s="4">
        <f t="shared" si="1"/>
        <v>6</v>
      </c>
      <c r="J87" s="3" t="str">
        <f>IFERROR(IFERROR(VLOOKUP(D87,'Controle de Equipamentos '!$J:$W,4,0),VLOOKUP(D87,'Controle-Pipetas e micropipetas'!$J:$V,4,0)),"Adicionado")</f>
        <v>Sorocaba-SP</v>
      </c>
    </row>
    <row r="88" spans="1:10" x14ac:dyDescent="0.25">
      <c r="A88" s="4" t="s">
        <v>661</v>
      </c>
      <c r="B88" s="4" t="s">
        <v>649</v>
      </c>
      <c r="C88" s="4" t="s">
        <v>36</v>
      </c>
      <c r="D88" s="9" t="s">
        <v>568</v>
      </c>
      <c r="E88" s="4">
        <v>16819</v>
      </c>
      <c r="F88" s="4" t="s">
        <v>621</v>
      </c>
      <c r="H88" s="5">
        <v>44725</v>
      </c>
      <c r="I88" s="4">
        <f t="shared" si="1"/>
        <v>6</v>
      </c>
      <c r="J88" s="3" t="str">
        <f>IFERROR(IFERROR(VLOOKUP(D88,'Controle de Equipamentos '!$J:$W,4,0),VLOOKUP(D88,'Controle-Pipetas e micropipetas'!$J:$V,4,0)),"Adicionado")</f>
        <v>Sorocaba-SP</v>
      </c>
    </row>
    <row r="89" spans="1:10" x14ac:dyDescent="0.25">
      <c r="A89" s="4" t="s">
        <v>619</v>
      </c>
      <c r="B89" s="4" t="s">
        <v>662</v>
      </c>
      <c r="C89" s="4" t="s">
        <v>39</v>
      </c>
      <c r="D89" s="9">
        <v>4224376</v>
      </c>
      <c r="E89" s="4">
        <v>16820</v>
      </c>
      <c r="F89" s="4" t="s">
        <v>621</v>
      </c>
      <c r="H89" s="5">
        <v>44725</v>
      </c>
      <c r="I89" s="4">
        <f t="shared" si="1"/>
        <v>6</v>
      </c>
      <c r="J89" s="3" t="str">
        <f>IFERROR(IFERROR(VLOOKUP(D89,'Controle de Equipamentos '!$J:$W,4,0),VLOOKUP(D89,'Controle-Pipetas e micropipetas'!$J:$V,4,0)),"Adicionado")</f>
        <v>Sorocaba-SP</v>
      </c>
    </row>
    <row r="90" spans="1:10" ht="30" x14ac:dyDescent="0.25">
      <c r="A90" s="4" t="s">
        <v>619</v>
      </c>
      <c r="B90" s="4" t="s">
        <v>663</v>
      </c>
      <c r="C90" s="4" t="s">
        <v>87</v>
      </c>
      <c r="D90" s="9">
        <v>1584381</v>
      </c>
      <c r="E90" s="4">
        <v>16821</v>
      </c>
      <c r="F90" s="4" t="s">
        <v>621</v>
      </c>
      <c r="G90" s="7" t="s">
        <v>664</v>
      </c>
      <c r="H90" s="5">
        <v>44725</v>
      </c>
      <c r="I90" s="4">
        <f t="shared" si="1"/>
        <v>6</v>
      </c>
      <c r="J90" s="3" t="str">
        <f>IFERROR(IFERROR(VLOOKUP(D90,'Controle de Equipamentos '!$J:$W,4,0),VLOOKUP(D90,'Controle-Pipetas e micropipetas'!$J:$V,4,0)),"Adicionado")</f>
        <v>Sorocaba-SP</v>
      </c>
    </row>
    <row r="91" spans="1:10" x14ac:dyDescent="0.25">
      <c r="A91" s="4" t="s">
        <v>619</v>
      </c>
      <c r="B91" s="4" t="s">
        <v>665</v>
      </c>
      <c r="C91" s="4" t="s">
        <v>580</v>
      </c>
      <c r="D91" s="9" t="s">
        <v>579</v>
      </c>
      <c r="E91" s="4">
        <v>16822</v>
      </c>
      <c r="F91" s="4" t="s">
        <v>621</v>
      </c>
      <c r="H91" s="5">
        <v>44725</v>
      </c>
      <c r="I91" s="4">
        <f t="shared" si="1"/>
        <v>6</v>
      </c>
      <c r="J91" s="3" t="str">
        <f>IFERROR(IFERROR(VLOOKUP(D91,'Controle de Equipamentos '!$J:$W,4,0),VLOOKUP(D91,'Controle-Pipetas e micropipetas'!$J:$V,4,0)),"Adicionado")</f>
        <v>Sorocaba-SP</v>
      </c>
    </row>
    <row r="92" spans="1:10" x14ac:dyDescent="0.25">
      <c r="A92" s="4" t="s">
        <v>619</v>
      </c>
      <c r="B92" s="4" t="s">
        <v>662</v>
      </c>
      <c r="C92" s="4" t="s">
        <v>39</v>
      </c>
      <c r="D92" s="9">
        <v>4224035</v>
      </c>
      <c r="E92" s="4">
        <v>16878</v>
      </c>
      <c r="F92" s="4" t="s">
        <v>621</v>
      </c>
      <c r="H92" s="5">
        <v>44725</v>
      </c>
      <c r="I92" s="4">
        <f t="shared" si="1"/>
        <v>6</v>
      </c>
      <c r="J92" s="3" t="str">
        <f>IFERROR(IFERROR(VLOOKUP(D92,'Controle de Equipamentos '!$J:$W,4,0),VLOOKUP(D92,'Controle-Pipetas e micropipetas'!$J:$V,4,0)),"Adicionado")</f>
        <v>Sorocaba-SP</v>
      </c>
    </row>
    <row r="93" spans="1:10" x14ac:dyDescent="0.25">
      <c r="A93" s="4" t="s">
        <v>666</v>
      </c>
      <c r="B93" s="4" t="s">
        <v>662</v>
      </c>
      <c r="C93" s="4" t="s">
        <v>39</v>
      </c>
      <c r="D93" s="9">
        <v>4211535</v>
      </c>
      <c r="E93" s="4">
        <v>16805</v>
      </c>
      <c r="F93" s="4" t="s">
        <v>621</v>
      </c>
      <c r="H93" s="5">
        <v>44725</v>
      </c>
      <c r="I93" s="4">
        <f t="shared" si="1"/>
        <v>6</v>
      </c>
      <c r="J93" s="3" t="str">
        <f>IFERROR(IFERROR(VLOOKUP(D93,'Controle de Equipamentos '!$J:$W,4,0),VLOOKUP(D93,'Controle-Pipetas e micropipetas'!$J:$V,4,0)),"Adicionado")</f>
        <v>Alumínio-SP</v>
      </c>
    </row>
    <row r="94" spans="1:10" x14ac:dyDescent="0.25">
      <c r="A94" s="4" t="s">
        <v>619</v>
      </c>
      <c r="B94" s="4" t="s">
        <v>662</v>
      </c>
      <c r="C94" s="4" t="s">
        <v>39</v>
      </c>
      <c r="D94" s="9">
        <v>4220739</v>
      </c>
      <c r="E94" s="4">
        <v>16806</v>
      </c>
      <c r="F94" s="4" t="s">
        <v>621</v>
      </c>
      <c r="H94" s="5">
        <v>44725</v>
      </c>
      <c r="I94" s="4">
        <f t="shared" si="1"/>
        <v>6</v>
      </c>
      <c r="J94" s="3" t="str">
        <f>IFERROR(IFERROR(VLOOKUP(D94,'Controle de Equipamentos '!$J:$W,4,0),VLOOKUP(D94,'Controle-Pipetas e micropipetas'!$J:$V,4,0)),"Adicionado")</f>
        <v>Alumínio-SP</v>
      </c>
    </row>
    <row r="95" spans="1:10" ht="30" x14ac:dyDescent="0.25">
      <c r="A95" s="4" t="s">
        <v>619</v>
      </c>
      <c r="B95" s="4" t="s">
        <v>663</v>
      </c>
      <c r="C95" s="4" t="s">
        <v>87</v>
      </c>
      <c r="D95" s="9">
        <v>612331</v>
      </c>
      <c r="E95" s="4">
        <v>16808</v>
      </c>
      <c r="F95" s="4" t="s">
        <v>621</v>
      </c>
      <c r="G95" s="7" t="s">
        <v>668</v>
      </c>
      <c r="H95" s="5">
        <v>44725</v>
      </c>
      <c r="I95" s="4">
        <f t="shared" si="1"/>
        <v>6</v>
      </c>
      <c r="J95" s="3" t="str">
        <f>IFERROR(IFERROR(VLOOKUP(D95,'Controle de Equipamentos '!$J:$W,4,0),VLOOKUP(D95,'Controle-Pipetas e micropipetas'!$J:$V,4,0)),"Adicionado")</f>
        <v>Alumínio-SP</v>
      </c>
    </row>
    <row r="96" spans="1:10" x14ac:dyDescent="0.25">
      <c r="A96" s="4" t="s">
        <v>619</v>
      </c>
      <c r="B96" s="4" t="s">
        <v>669</v>
      </c>
      <c r="C96" s="4" t="s">
        <v>604</v>
      </c>
      <c r="D96" s="9" t="s">
        <v>612</v>
      </c>
      <c r="E96" s="4">
        <v>16809</v>
      </c>
      <c r="F96" s="4" t="s">
        <v>621</v>
      </c>
      <c r="H96" s="5">
        <v>44725</v>
      </c>
      <c r="I96" s="4">
        <f t="shared" si="1"/>
        <v>6</v>
      </c>
      <c r="J96" s="3" t="str">
        <f>IFERROR(IFERROR(VLOOKUP(D96,'Controle de Equipamentos '!$J:$W,4,0),VLOOKUP(D96,'Controle-Pipetas e micropipetas'!$J:$V,4,0)),"Adicionado")</f>
        <v>Alumínio-SP</v>
      </c>
    </row>
    <row r="97" spans="1:10" ht="30" x14ac:dyDescent="0.25">
      <c r="A97" s="4" t="s">
        <v>670</v>
      </c>
      <c r="B97" s="4" t="s">
        <v>649</v>
      </c>
      <c r="C97" s="4" t="s">
        <v>36</v>
      </c>
      <c r="D97" s="9" t="s">
        <v>537</v>
      </c>
      <c r="E97" s="4">
        <v>16837</v>
      </c>
      <c r="F97" s="4" t="s">
        <v>621</v>
      </c>
      <c r="G97" s="7" t="s">
        <v>671</v>
      </c>
      <c r="H97" s="5">
        <v>44727</v>
      </c>
      <c r="I97" s="4">
        <f t="shared" si="1"/>
        <v>6</v>
      </c>
      <c r="J97" s="3" t="str">
        <f>IFERROR(IFERROR(VLOOKUP(D97,'Controle de Equipamentos '!$J:$W,4,0),VLOOKUP(D97,'Controle-Pipetas e micropipetas'!$J:$V,4,0)),"Adicionado")</f>
        <v>Santo André-SP</v>
      </c>
    </row>
    <row r="98" spans="1:10" x14ac:dyDescent="0.25">
      <c r="A98" s="4" t="s">
        <v>672</v>
      </c>
      <c r="B98" s="4" t="s">
        <v>673</v>
      </c>
      <c r="C98" s="4" t="s">
        <v>42</v>
      </c>
      <c r="D98" s="9">
        <v>52395</v>
      </c>
      <c r="E98" s="4">
        <v>16827</v>
      </c>
      <c r="F98" s="4" t="s">
        <v>621</v>
      </c>
      <c r="H98" s="5">
        <v>44727</v>
      </c>
      <c r="I98" s="4">
        <f t="shared" si="1"/>
        <v>6</v>
      </c>
      <c r="J98" s="3" t="str">
        <f>IFERROR(IFERROR(VLOOKUP(D98,'Controle de Equipamentos '!$J:$W,4,0),VLOOKUP(D98,'Controle-Pipetas e micropipetas'!$J:$V,4,0)),"Adicionado")</f>
        <v>São José dos Campos-SP</v>
      </c>
    </row>
    <row r="99" spans="1:10" x14ac:dyDescent="0.25">
      <c r="A99" s="4" t="s">
        <v>619</v>
      </c>
      <c r="B99" s="4" t="s">
        <v>674</v>
      </c>
      <c r="C99" s="4" t="s">
        <v>42</v>
      </c>
      <c r="D99" s="9">
        <v>49334</v>
      </c>
      <c r="E99" s="4">
        <v>16830</v>
      </c>
      <c r="F99" s="4" t="s">
        <v>621</v>
      </c>
      <c r="H99" s="5">
        <v>44727</v>
      </c>
      <c r="I99" s="4">
        <f t="shared" si="1"/>
        <v>6</v>
      </c>
      <c r="J99" s="3" t="str">
        <f>IFERROR(IFERROR(VLOOKUP(D99,'Controle de Equipamentos '!$J:$W,4,0),VLOOKUP(D99,'Controle-Pipetas e micropipetas'!$J:$V,4,0)),"Adicionado")</f>
        <v>Santo André-SP</v>
      </c>
    </row>
    <row r="100" spans="1:10" x14ac:dyDescent="0.25">
      <c r="A100" s="4" t="s">
        <v>675</v>
      </c>
      <c r="B100" s="4" t="s">
        <v>673</v>
      </c>
      <c r="C100" s="4" t="s">
        <v>42</v>
      </c>
      <c r="D100" s="9">
        <v>31520</v>
      </c>
      <c r="E100" s="4">
        <v>16831</v>
      </c>
      <c r="F100" s="4" t="s">
        <v>621</v>
      </c>
      <c r="H100" s="5">
        <v>44727</v>
      </c>
      <c r="I100" s="4">
        <f t="shared" si="1"/>
        <v>6</v>
      </c>
      <c r="J100" s="3" t="str">
        <f>IFERROR(IFERROR(VLOOKUP(D100,'Controle de Equipamentos '!$J:$W,4,0),VLOOKUP(D100,'Controle-Pipetas e micropipetas'!$J:$V,4,0)),"Adicionado")</f>
        <v>Santo André-SP</v>
      </c>
    </row>
    <row r="101" spans="1:10" x14ac:dyDescent="0.25">
      <c r="A101" s="4" t="s">
        <v>619</v>
      </c>
      <c r="B101" s="4" t="s">
        <v>676</v>
      </c>
      <c r="C101" s="4" t="s">
        <v>36</v>
      </c>
      <c r="D101" s="9">
        <v>141490001004</v>
      </c>
      <c r="E101" s="4">
        <v>16832</v>
      </c>
      <c r="F101" s="4" t="s">
        <v>621</v>
      </c>
      <c r="H101" s="5">
        <v>44727</v>
      </c>
      <c r="I101" s="4">
        <f t="shared" si="1"/>
        <v>6</v>
      </c>
      <c r="J101" s="3" t="str">
        <f>IFERROR(IFERROR(VLOOKUP(D101,'Controle de Equipamentos '!$J:$W,4,0),VLOOKUP(D101,'Controle-Pipetas e micropipetas'!$J:$V,4,0)),"Adicionado")</f>
        <v>Santo André-SP</v>
      </c>
    </row>
    <row r="102" spans="1:10" x14ac:dyDescent="0.25">
      <c r="A102" s="4" t="s">
        <v>619</v>
      </c>
      <c r="B102" s="4" t="s">
        <v>677</v>
      </c>
      <c r="C102" s="4" t="s">
        <v>39</v>
      </c>
      <c r="D102" s="9">
        <v>6261850</v>
      </c>
      <c r="E102" s="4">
        <v>16916</v>
      </c>
      <c r="F102" s="4" t="s">
        <v>621</v>
      </c>
      <c r="H102" s="5">
        <v>44732</v>
      </c>
      <c r="I102" s="4">
        <f t="shared" si="1"/>
        <v>6</v>
      </c>
      <c r="J102" s="3" t="str">
        <f>IFERROR(IFERROR(VLOOKUP(D102,'Controle de Equipamentos '!$J:$W,4,0),VLOOKUP(D102,'Controle-Pipetas e micropipetas'!$J:$V,4,0)),"Adicionado")</f>
        <v>Sorocaba-SP</v>
      </c>
    </row>
    <row r="103" spans="1:10" x14ac:dyDescent="0.25">
      <c r="A103" s="4" t="s">
        <v>678</v>
      </c>
      <c r="B103" s="4" t="s">
        <v>679</v>
      </c>
      <c r="C103" s="4" t="s">
        <v>36</v>
      </c>
      <c r="D103" s="9" t="s">
        <v>475</v>
      </c>
      <c r="E103" s="4">
        <v>16914</v>
      </c>
      <c r="F103" s="4" t="s">
        <v>621</v>
      </c>
      <c r="H103" s="5">
        <v>44732</v>
      </c>
      <c r="I103" s="4">
        <f t="shared" si="1"/>
        <v>6</v>
      </c>
      <c r="J103" s="3" t="str">
        <f>IFERROR(IFERROR(VLOOKUP(D103,'Controle de Equipamentos '!$J:$W,4,0),VLOOKUP(D103,'Controle-Pipetas e micropipetas'!$J:$V,4,0)),"Adicionado")</f>
        <v>Sorocaba-SP</v>
      </c>
    </row>
    <row r="104" spans="1:10" x14ac:dyDescent="0.25">
      <c r="A104" s="4" t="s">
        <v>680</v>
      </c>
      <c r="B104" s="4" t="s">
        <v>681</v>
      </c>
      <c r="C104" s="4" t="s">
        <v>36</v>
      </c>
      <c r="D104" s="9">
        <v>160110001009</v>
      </c>
      <c r="E104" s="4">
        <v>16619</v>
      </c>
      <c r="F104" s="4" t="s">
        <v>621</v>
      </c>
      <c r="H104" s="5">
        <v>44732</v>
      </c>
      <c r="I104" s="4">
        <f t="shared" si="1"/>
        <v>6</v>
      </c>
      <c r="J104" s="3" t="str">
        <f>IFERROR(IFERROR(VLOOKUP(D104,'Controle de Equipamentos '!$J:$W,4,0),VLOOKUP(D104,'Controle-Pipetas e micropipetas'!$J:$V,4,0)),"Adicionado")</f>
        <v>Sorocaba-SP</v>
      </c>
    </row>
    <row r="105" spans="1:10" x14ac:dyDescent="0.25">
      <c r="A105" s="4" t="s">
        <v>619</v>
      </c>
      <c r="B105" s="4" t="s">
        <v>682</v>
      </c>
      <c r="C105" s="4" t="s">
        <v>39</v>
      </c>
      <c r="D105" s="9">
        <v>4240430</v>
      </c>
      <c r="E105" s="4">
        <v>16925</v>
      </c>
      <c r="F105" s="4" t="s">
        <v>621</v>
      </c>
      <c r="H105" s="5">
        <v>44732</v>
      </c>
      <c r="I105" s="4">
        <f t="shared" si="1"/>
        <v>6</v>
      </c>
      <c r="J105" s="3" t="str">
        <f>IFERROR(IFERROR(VLOOKUP(D105,'Controle de Equipamentos '!$J:$W,4,0),VLOOKUP(D105,'Controle-Pipetas e micropipetas'!$J:$V,4,0)),"Adicionado")</f>
        <v>São Paulo-SP</v>
      </c>
    </row>
    <row r="106" spans="1:10" x14ac:dyDescent="0.25">
      <c r="A106" s="4" t="s">
        <v>619</v>
      </c>
      <c r="B106" s="4" t="s">
        <v>682</v>
      </c>
      <c r="C106" s="4" t="s">
        <v>39</v>
      </c>
      <c r="D106" s="9">
        <v>614031</v>
      </c>
      <c r="E106" s="4">
        <v>16924</v>
      </c>
      <c r="F106" s="4" t="s">
        <v>621</v>
      </c>
      <c r="H106" s="5">
        <v>44732</v>
      </c>
      <c r="I106" s="4">
        <f t="shared" si="1"/>
        <v>6</v>
      </c>
      <c r="J106" s="3" t="str">
        <f>IFERROR(IFERROR(VLOOKUP(D106,'Controle de Equipamentos '!$J:$W,4,0),VLOOKUP(D106,'Controle-Pipetas e micropipetas'!$J:$V,4,0)),"Adicionado")</f>
        <v>São Paulo-SP</v>
      </c>
    </row>
    <row r="107" spans="1:10" x14ac:dyDescent="0.25">
      <c r="A107" s="4" t="s">
        <v>619</v>
      </c>
      <c r="B107" s="4" t="s">
        <v>683</v>
      </c>
      <c r="C107" s="4" t="s">
        <v>87</v>
      </c>
      <c r="D107" s="9">
        <v>2901959</v>
      </c>
      <c r="E107" s="4">
        <v>16922</v>
      </c>
      <c r="F107" s="4" t="s">
        <v>621</v>
      </c>
      <c r="H107" s="5">
        <v>44732</v>
      </c>
      <c r="I107" s="4">
        <f t="shared" si="1"/>
        <v>6</v>
      </c>
      <c r="J107" s="3" t="str">
        <f>IFERROR(IFERROR(VLOOKUP(D107,'Controle de Equipamentos '!$J:$W,4,0),VLOOKUP(D107,'Controle-Pipetas e micropipetas'!$J:$V,4,0)),"Adicionado")</f>
        <v>São Paulo-SP</v>
      </c>
    </row>
    <row r="108" spans="1:10" x14ac:dyDescent="0.25">
      <c r="A108" s="4" t="s">
        <v>684</v>
      </c>
      <c r="B108" s="4" t="s">
        <v>685</v>
      </c>
      <c r="C108" s="4" t="s">
        <v>36</v>
      </c>
      <c r="D108" s="9">
        <v>1201020001</v>
      </c>
      <c r="E108" s="4">
        <v>16923</v>
      </c>
      <c r="F108" s="4" t="s">
        <v>621</v>
      </c>
      <c r="H108" s="5">
        <v>44732</v>
      </c>
      <c r="I108" s="4">
        <f t="shared" si="1"/>
        <v>6</v>
      </c>
      <c r="J108" s="3" t="str">
        <f>IFERROR(IFERROR(VLOOKUP(D108,'Controle de Equipamentos '!$J:$W,4,0),VLOOKUP(D108,'Controle-Pipetas e micropipetas'!$J:$V,4,0)),"Adicionado")</f>
        <v>São Paulo-SP</v>
      </c>
    </row>
    <row r="109" spans="1:10" ht="30" x14ac:dyDescent="0.25">
      <c r="A109" s="4" t="s">
        <v>619</v>
      </c>
      <c r="B109" s="4" t="s">
        <v>686</v>
      </c>
      <c r="C109" s="4" t="s">
        <v>87</v>
      </c>
      <c r="D109" s="9">
        <v>1584391</v>
      </c>
      <c r="E109" s="4">
        <v>16936</v>
      </c>
      <c r="F109" s="4" t="s">
        <v>621</v>
      </c>
      <c r="G109" s="7" t="s">
        <v>687</v>
      </c>
      <c r="H109" s="5">
        <v>44733</v>
      </c>
      <c r="I109" s="4">
        <f t="shared" si="1"/>
        <v>6</v>
      </c>
      <c r="J109" s="3" t="str">
        <f>IFERROR(IFERROR(VLOOKUP(D109,'Controle de Equipamentos '!$J:$W,4,0),VLOOKUP(D109,'Controle-Pipetas e micropipetas'!$J:$V,4,0)),"Adicionado")</f>
        <v>Santo André-SP</v>
      </c>
    </row>
    <row r="110" spans="1:10" x14ac:dyDescent="0.25">
      <c r="A110" s="4" t="s">
        <v>619</v>
      </c>
      <c r="B110" s="4" t="s">
        <v>685</v>
      </c>
      <c r="C110" s="4" t="s">
        <v>36</v>
      </c>
      <c r="D110" s="9">
        <v>182180001013</v>
      </c>
      <c r="E110" s="4">
        <v>16937</v>
      </c>
      <c r="F110" s="4" t="s">
        <v>621</v>
      </c>
      <c r="H110" s="5">
        <v>44733</v>
      </c>
      <c r="I110" s="4">
        <f t="shared" si="1"/>
        <v>6</v>
      </c>
      <c r="J110" s="3" t="str">
        <f>IFERROR(IFERROR(VLOOKUP(D110,'Controle de Equipamentos '!$J:$W,4,0),VLOOKUP(D110,'Controle-Pipetas e micropipetas'!$J:$V,4,0)),"Adicionado")</f>
        <v>Santo André-SP</v>
      </c>
    </row>
    <row r="111" spans="1:10" x14ac:dyDescent="0.25">
      <c r="A111" s="4" t="s">
        <v>619</v>
      </c>
      <c r="B111" s="4" t="s">
        <v>686</v>
      </c>
      <c r="C111" s="4" t="s">
        <v>87</v>
      </c>
      <c r="D111" s="9">
        <v>585193</v>
      </c>
      <c r="E111" s="4">
        <v>16933</v>
      </c>
      <c r="F111" s="4" t="s">
        <v>621</v>
      </c>
      <c r="H111" s="5">
        <v>44733</v>
      </c>
      <c r="I111" s="4">
        <f t="shared" si="1"/>
        <v>6</v>
      </c>
      <c r="J111" s="3" t="str">
        <f>IFERROR(IFERROR(VLOOKUP(D111,'Controle de Equipamentos '!$J:$W,4,0),VLOOKUP(D111,'Controle-Pipetas e micropipetas'!$J:$V,4,0)),"Adicionado")</f>
        <v>ABC-SP</v>
      </c>
    </row>
    <row r="112" spans="1:10" x14ac:dyDescent="0.25">
      <c r="A112" s="4" t="s">
        <v>619</v>
      </c>
      <c r="B112" s="4" t="s">
        <v>682</v>
      </c>
      <c r="C112" s="4" t="s">
        <v>39</v>
      </c>
      <c r="D112" s="9">
        <v>410580</v>
      </c>
      <c r="E112" s="4">
        <v>16955</v>
      </c>
      <c r="F112" s="4" t="s">
        <v>621</v>
      </c>
      <c r="H112" s="5">
        <v>44733</v>
      </c>
      <c r="I112" s="4">
        <f t="shared" si="1"/>
        <v>6</v>
      </c>
      <c r="J112" s="3" t="str">
        <f>IFERROR(IFERROR(VLOOKUP(D112,'Controle de Equipamentos '!$J:$W,4,0),VLOOKUP(D112,'Controle-Pipetas e micropipetas'!$J:$V,4,0)),"Adicionado")</f>
        <v>ABC-SP</v>
      </c>
    </row>
    <row r="113" spans="1:10" ht="30" x14ac:dyDescent="0.25">
      <c r="A113" s="4" t="s">
        <v>619</v>
      </c>
      <c r="B113" s="4" t="s">
        <v>688</v>
      </c>
      <c r="C113" s="4" t="s">
        <v>36</v>
      </c>
      <c r="D113" s="9">
        <v>20390019932</v>
      </c>
      <c r="E113" s="4">
        <v>16953</v>
      </c>
      <c r="F113" s="4" t="s">
        <v>621</v>
      </c>
      <c r="G113" s="7" t="s">
        <v>689</v>
      </c>
      <c r="H113" s="5">
        <v>44733</v>
      </c>
      <c r="I113" s="4">
        <f t="shared" si="1"/>
        <v>6</v>
      </c>
      <c r="J113" s="3" t="str">
        <f>IFERROR(IFERROR(VLOOKUP(D113,'Controle de Equipamentos '!$J:$W,4,0),VLOOKUP(D113,'Controle-Pipetas e micropipetas'!$J:$V,4,0)),"Adicionado")</f>
        <v>Santo André-SP</v>
      </c>
    </row>
    <row r="114" spans="1:10" ht="30" x14ac:dyDescent="0.25">
      <c r="A114" s="4" t="s">
        <v>619</v>
      </c>
      <c r="B114" s="4" t="s">
        <v>685</v>
      </c>
      <c r="C114" s="4" t="s">
        <v>36</v>
      </c>
      <c r="D114" s="9">
        <v>182180001013</v>
      </c>
      <c r="E114" s="4">
        <v>16954</v>
      </c>
      <c r="F114" s="4" t="s">
        <v>621</v>
      </c>
      <c r="G114" s="7" t="s">
        <v>687</v>
      </c>
      <c r="H114" s="5">
        <v>44733</v>
      </c>
      <c r="I114" s="4">
        <f t="shared" si="1"/>
        <v>6</v>
      </c>
      <c r="J114" s="3" t="str">
        <f>IFERROR(IFERROR(VLOOKUP(D114,'Controle de Equipamentos '!$J:$W,4,0),VLOOKUP(D114,'Controle-Pipetas e micropipetas'!$J:$V,4,0)),"Adicionado")</f>
        <v>Santo André-SP</v>
      </c>
    </row>
    <row r="115" spans="1:10" ht="60" x14ac:dyDescent="0.25">
      <c r="A115" s="4" t="s">
        <v>619</v>
      </c>
      <c r="B115" s="4" t="s">
        <v>690</v>
      </c>
      <c r="C115" s="4" t="s">
        <v>36</v>
      </c>
      <c r="D115" s="9">
        <v>40400007670</v>
      </c>
      <c r="E115" s="4">
        <v>17206</v>
      </c>
      <c r="F115" s="4" t="s">
        <v>621</v>
      </c>
      <c r="G115" s="7" t="s">
        <v>691</v>
      </c>
      <c r="H115" s="5">
        <v>44754</v>
      </c>
      <c r="I115" s="4">
        <f t="shared" si="1"/>
        <v>7</v>
      </c>
      <c r="J115" s="3" t="str">
        <f>IFERROR(IFERROR(VLOOKUP(D115,'Controle de Equipamentos '!$J:$W,4,0),VLOOKUP(D115,'Controle-Pipetas e micropipetas'!$J:$V,4,0)),"Adicionado")</f>
        <v>Rio Claro-SP</v>
      </c>
    </row>
    <row r="116" spans="1:10" x14ac:dyDescent="0.25">
      <c r="A116" s="4" t="s">
        <v>619</v>
      </c>
      <c r="B116" s="4" t="s">
        <v>692</v>
      </c>
      <c r="C116" s="4" t="s">
        <v>39</v>
      </c>
      <c r="D116" s="9">
        <v>6274590</v>
      </c>
      <c r="E116" s="4">
        <v>17207</v>
      </c>
      <c r="F116" s="4" t="s">
        <v>621</v>
      </c>
      <c r="H116" s="5">
        <v>44754</v>
      </c>
      <c r="I116" s="4">
        <f t="shared" si="1"/>
        <v>7</v>
      </c>
      <c r="J116" s="3" t="str">
        <f>IFERROR(IFERROR(VLOOKUP(D116,'Controle de Equipamentos '!$J:$W,4,0),VLOOKUP(D116,'Controle-Pipetas e micropipetas'!$J:$V,4,0)),"Adicionado")</f>
        <v>Rio Claro-SP</v>
      </c>
    </row>
    <row r="117" spans="1:10" ht="30" x14ac:dyDescent="0.25">
      <c r="A117" s="4" t="s">
        <v>619</v>
      </c>
      <c r="B117" s="4" t="s">
        <v>692</v>
      </c>
      <c r="C117" s="4" t="s">
        <v>39</v>
      </c>
      <c r="D117" s="9">
        <v>6217426</v>
      </c>
      <c r="E117" s="4">
        <v>12208</v>
      </c>
      <c r="F117" s="4" t="s">
        <v>621</v>
      </c>
      <c r="G117" s="7" t="s">
        <v>693</v>
      </c>
      <c r="H117" s="5">
        <v>44754</v>
      </c>
      <c r="I117" s="4">
        <f t="shared" si="1"/>
        <v>7</v>
      </c>
      <c r="J117" s="3" t="str">
        <f>IFERROR(IFERROR(VLOOKUP(D117,'Controle de Equipamentos '!$J:$W,4,0),VLOOKUP(D117,'Controle-Pipetas e micropipetas'!$J:$V,4,0)),"Adicionado")</f>
        <v>Rio Claro-SP</v>
      </c>
    </row>
    <row r="118" spans="1:10" x14ac:dyDescent="0.25">
      <c r="A118" s="4" t="s">
        <v>619</v>
      </c>
      <c r="B118" s="4" t="s">
        <v>692</v>
      </c>
      <c r="C118" s="4" t="s">
        <v>39</v>
      </c>
      <c r="D118" s="9">
        <v>6281597</v>
      </c>
      <c r="E118" s="4">
        <v>17210</v>
      </c>
      <c r="F118" s="4" t="s">
        <v>621</v>
      </c>
      <c r="H118" s="5">
        <v>44754</v>
      </c>
      <c r="I118" s="4">
        <f t="shared" si="1"/>
        <v>7</v>
      </c>
      <c r="J118" s="3" t="str">
        <f>IFERROR(IFERROR(VLOOKUP(D118,'Controle de Equipamentos '!$J:$W,4,0),VLOOKUP(D118,'Controle-Pipetas e micropipetas'!$J:$V,4,0)),"Adicionado")</f>
        <v>Rio Claro-SP</v>
      </c>
    </row>
    <row r="119" spans="1:10" x14ac:dyDescent="0.25">
      <c r="A119" s="4" t="s">
        <v>619</v>
      </c>
      <c r="B119" s="4" t="s">
        <v>694</v>
      </c>
      <c r="C119" s="4" t="s">
        <v>42</v>
      </c>
      <c r="D119" s="9">
        <v>50009</v>
      </c>
      <c r="E119" s="4">
        <v>17212</v>
      </c>
      <c r="F119" s="4" t="s">
        <v>621</v>
      </c>
      <c r="H119" s="5">
        <v>44754</v>
      </c>
      <c r="I119" s="4">
        <f t="shared" si="1"/>
        <v>7</v>
      </c>
      <c r="J119" s="3" t="str">
        <f>IFERROR(IFERROR(VLOOKUP(D119,'Controle de Equipamentos '!$J:$W,4,0),VLOOKUP(D119,'Controle-Pipetas e micropipetas'!$J:$V,4,0)),"Adicionado")</f>
        <v>Rio Claro-SP</v>
      </c>
    </row>
    <row r="120" spans="1:10" x14ac:dyDescent="0.25">
      <c r="A120" s="4" t="s">
        <v>763</v>
      </c>
      <c r="B120" s="4" t="s">
        <v>657</v>
      </c>
      <c r="C120" s="4" t="s">
        <v>36</v>
      </c>
      <c r="D120" s="9">
        <v>1532591</v>
      </c>
      <c r="E120" s="4">
        <v>17213</v>
      </c>
      <c r="F120" s="4" t="s">
        <v>621</v>
      </c>
      <c r="H120" s="5">
        <v>44754</v>
      </c>
      <c r="I120" s="4">
        <f t="shared" si="1"/>
        <v>7</v>
      </c>
      <c r="J120" s="3" t="str">
        <f>IFERROR(IFERROR(VLOOKUP(D120,'Controle de Equipamentos '!$J:$W,4,0),VLOOKUP(D120,'Controle-Pipetas e micropipetas'!$J:$V,4,0)),"Adicionado")</f>
        <v>Araraquara-SP</v>
      </c>
    </row>
    <row r="121" spans="1:10" ht="30" x14ac:dyDescent="0.25">
      <c r="A121" s="4" t="s">
        <v>764</v>
      </c>
      <c r="B121" s="4" t="s">
        <v>765</v>
      </c>
      <c r="C121" s="4" t="s">
        <v>39</v>
      </c>
      <c r="D121" s="9">
        <v>6227214</v>
      </c>
      <c r="E121" s="4">
        <v>17223</v>
      </c>
      <c r="F121" s="4" t="s">
        <v>621</v>
      </c>
      <c r="G121" s="7" t="s">
        <v>766</v>
      </c>
      <c r="H121" s="5">
        <v>44754</v>
      </c>
      <c r="I121" s="4">
        <f t="shared" si="1"/>
        <v>7</v>
      </c>
      <c r="J121" s="3" t="str">
        <f>IFERROR(IFERROR(VLOOKUP(D121,'Controle de Equipamentos '!$J:$W,4,0),VLOOKUP(D121,'Controle-Pipetas e micropipetas'!$J:$V,4,0)),"Adicionado")</f>
        <v>Araraquara-SP</v>
      </c>
    </row>
    <row r="122" spans="1:10" x14ac:dyDescent="0.25">
      <c r="A122" s="4" t="s">
        <v>619</v>
      </c>
      <c r="B122" s="4" t="s">
        <v>767</v>
      </c>
      <c r="C122" s="4" t="s">
        <v>42</v>
      </c>
      <c r="D122" s="9">
        <v>50008</v>
      </c>
      <c r="E122" s="4">
        <v>17234</v>
      </c>
      <c r="F122" s="4" t="s">
        <v>621</v>
      </c>
      <c r="H122" s="5">
        <v>44754</v>
      </c>
      <c r="I122" s="4">
        <f t="shared" si="1"/>
        <v>7</v>
      </c>
      <c r="J122" s="3" t="str">
        <f>IFERROR(IFERROR(VLOOKUP(D122,'Controle de Equipamentos '!$J:$W,4,0),VLOOKUP(D122,'Controle-Pipetas e micropipetas'!$J:$V,4,0)),"Adicionado")</f>
        <v>Araraquara-SP</v>
      </c>
    </row>
    <row r="123" spans="1:10" x14ac:dyDescent="0.25">
      <c r="A123" s="4" t="s">
        <v>619</v>
      </c>
      <c r="B123" s="4" t="s">
        <v>725</v>
      </c>
      <c r="C123" s="4" t="s">
        <v>36</v>
      </c>
      <c r="D123" s="9" t="s">
        <v>438</v>
      </c>
      <c r="E123" s="4">
        <v>17235</v>
      </c>
      <c r="F123" s="4" t="s">
        <v>621</v>
      </c>
      <c r="H123" s="5">
        <v>44754</v>
      </c>
      <c r="I123" s="4">
        <f t="shared" si="1"/>
        <v>7</v>
      </c>
      <c r="J123" s="3" t="str">
        <f>IFERROR(IFERROR(VLOOKUP(D123,'Controle de Equipamentos '!$J:$W,4,0),VLOOKUP(D123,'Controle-Pipetas e micropipetas'!$J:$V,4,0)),"Adicionado")</f>
        <v>Araraquara-SP</v>
      </c>
    </row>
    <row r="124" spans="1:10" ht="30" x14ac:dyDescent="0.25">
      <c r="A124" s="4" t="s">
        <v>619</v>
      </c>
      <c r="B124" s="4" t="s">
        <v>658</v>
      </c>
      <c r="C124" s="4" t="s">
        <v>36</v>
      </c>
      <c r="D124" s="9" t="s">
        <v>243</v>
      </c>
      <c r="E124" s="4">
        <v>17236</v>
      </c>
      <c r="F124" s="4" t="s">
        <v>621</v>
      </c>
      <c r="G124" s="7" t="s">
        <v>768</v>
      </c>
      <c r="H124" s="5">
        <v>44755</v>
      </c>
      <c r="I124" s="4">
        <f t="shared" si="1"/>
        <v>7</v>
      </c>
      <c r="J124" s="3" t="str">
        <f>IFERROR(IFERROR(VLOOKUP(D124,'Controle de Equipamentos '!$J:$W,4,0),VLOOKUP(D124,'Controle-Pipetas e micropipetas'!$J:$V,4,0)),"Adicionado")</f>
        <v>Uberlândia-MG</v>
      </c>
    </row>
    <row r="125" spans="1:10" x14ac:dyDescent="0.25">
      <c r="A125" s="4" t="s">
        <v>619</v>
      </c>
      <c r="B125" s="4" t="s">
        <v>699</v>
      </c>
      <c r="C125" s="4" t="s">
        <v>36</v>
      </c>
      <c r="D125" s="9">
        <v>192190001056</v>
      </c>
      <c r="E125" s="4">
        <v>17237</v>
      </c>
      <c r="F125" s="4" t="s">
        <v>621</v>
      </c>
      <c r="H125" s="5">
        <v>44755</v>
      </c>
      <c r="I125" s="4">
        <f t="shared" si="1"/>
        <v>7</v>
      </c>
      <c r="J125" s="3" t="str">
        <f>IFERROR(IFERROR(VLOOKUP(D125,'Controle de Equipamentos '!$J:$W,4,0),VLOOKUP(D125,'Controle-Pipetas e micropipetas'!$J:$V,4,0)),"Adicionado")</f>
        <v>Uberlândia-MG</v>
      </c>
    </row>
    <row r="126" spans="1:10" x14ac:dyDescent="0.25">
      <c r="A126" s="4" t="s">
        <v>619</v>
      </c>
      <c r="B126" s="4" t="s">
        <v>699</v>
      </c>
      <c r="C126" s="4" t="s">
        <v>36</v>
      </c>
      <c r="D126" s="9">
        <v>220886601064</v>
      </c>
      <c r="E126" s="4">
        <v>17238</v>
      </c>
      <c r="F126" s="4" t="s">
        <v>621</v>
      </c>
      <c r="H126" s="5">
        <v>44755</v>
      </c>
      <c r="I126" s="4">
        <f t="shared" si="1"/>
        <v>7</v>
      </c>
      <c r="J126" s="3">
        <f>IFERROR(IFERROR(VLOOKUP(D126,'Controle de Equipamentos '!$J:$W,4,0),VLOOKUP(D126,'Controle-Pipetas e micropipetas'!$J:$V,4,0)),"Adicionado")</f>
        <v>0</v>
      </c>
    </row>
    <row r="127" spans="1:10" x14ac:dyDescent="0.25">
      <c r="A127" s="4" t="s">
        <v>619</v>
      </c>
      <c r="B127" s="4" t="s">
        <v>699</v>
      </c>
      <c r="C127" s="4" t="s">
        <v>36</v>
      </c>
      <c r="D127" s="9">
        <v>220886601081</v>
      </c>
      <c r="E127" s="4">
        <v>17239</v>
      </c>
      <c r="F127" s="4" t="s">
        <v>621</v>
      </c>
      <c r="H127" s="5">
        <v>44755</v>
      </c>
      <c r="I127" s="4">
        <f t="shared" si="1"/>
        <v>7</v>
      </c>
      <c r="J127" s="3">
        <f>IFERROR(IFERROR(VLOOKUP(D127,'Controle de Equipamentos '!$J:$W,4,0),VLOOKUP(D127,'Controle-Pipetas e micropipetas'!$J:$V,4,0)),"Adicionado")</f>
        <v>0</v>
      </c>
    </row>
    <row r="128" spans="1:10" ht="60" x14ac:dyDescent="0.25">
      <c r="A128" s="4" t="s">
        <v>619</v>
      </c>
      <c r="B128" s="4" t="s">
        <v>761</v>
      </c>
      <c r="C128" s="4" t="s">
        <v>36</v>
      </c>
      <c r="D128" s="9">
        <v>1378679</v>
      </c>
      <c r="E128" s="4">
        <v>17240</v>
      </c>
      <c r="F128" s="4" t="s">
        <v>621</v>
      </c>
      <c r="G128" s="7" t="s">
        <v>769</v>
      </c>
      <c r="H128" s="5">
        <v>44755</v>
      </c>
      <c r="I128" s="4">
        <f t="shared" si="1"/>
        <v>7</v>
      </c>
      <c r="J128" s="3" t="str">
        <f>IFERROR(IFERROR(VLOOKUP(D128,'Controle de Equipamentos '!$J:$W,4,0),VLOOKUP(D128,'Controle-Pipetas e micropipetas'!$J:$V,4,0)),"Adicionado")</f>
        <v>Uberlândia-MG</v>
      </c>
    </row>
    <row r="129" spans="1:10" x14ac:dyDescent="0.25">
      <c r="A129" s="4" t="s">
        <v>619</v>
      </c>
      <c r="B129" s="4" t="s">
        <v>770</v>
      </c>
      <c r="C129" s="4" t="s">
        <v>36</v>
      </c>
      <c r="D129" s="9" t="s">
        <v>249</v>
      </c>
      <c r="E129" s="4">
        <v>17241</v>
      </c>
      <c r="F129" s="4" t="s">
        <v>621</v>
      </c>
      <c r="H129" s="5">
        <v>44755</v>
      </c>
      <c r="I129" s="4">
        <f t="shared" si="1"/>
        <v>7</v>
      </c>
      <c r="J129" s="3" t="str">
        <f>IFERROR(IFERROR(VLOOKUP(D129,'Controle de Equipamentos '!$J:$W,4,0),VLOOKUP(D129,'Controle-Pipetas e micropipetas'!$J:$V,4,0)),"Adicionado")</f>
        <v>Uberlândia-MG</v>
      </c>
    </row>
    <row r="130" spans="1:10" ht="30" x14ac:dyDescent="0.25">
      <c r="A130" s="4" t="s">
        <v>1233</v>
      </c>
      <c r="B130" s="4" t="s">
        <v>1234</v>
      </c>
      <c r="C130" s="4" t="s">
        <v>36</v>
      </c>
      <c r="D130" s="9">
        <v>150080001029</v>
      </c>
      <c r="E130" s="4">
        <v>17205</v>
      </c>
      <c r="F130" s="4" t="s">
        <v>621</v>
      </c>
      <c r="G130" s="7" t="s">
        <v>1235</v>
      </c>
      <c r="H130" s="5">
        <v>44756</v>
      </c>
      <c r="I130" s="4">
        <f t="shared" ref="I130:I193" si="2">IF(H130&lt;&gt;"",MONTH(H130),"")</f>
        <v>7</v>
      </c>
      <c r="J130" s="3">
        <f>IFERROR(IFERROR(VLOOKUP(D130,'Controle de Equipamentos '!$J:$W,4,0),VLOOKUP(D130,'Controle-Pipetas e micropipetas'!$J:$V,4,0)),"Adicionado")</f>
        <v>0</v>
      </c>
    </row>
    <row r="131" spans="1:10" ht="45" x14ac:dyDescent="0.25">
      <c r="A131" s="4" t="s">
        <v>619</v>
      </c>
      <c r="B131" s="4" t="s">
        <v>725</v>
      </c>
      <c r="C131" s="4" t="s">
        <v>36</v>
      </c>
      <c r="D131" s="9" t="s">
        <v>517</v>
      </c>
      <c r="E131" s="4">
        <v>17209</v>
      </c>
      <c r="F131" s="4" t="s">
        <v>621</v>
      </c>
      <c r="G131" s="7" t="s">
        <v>1236</v>
      </c>
      <c r="H131" s="5">
        <v>44756</v>
      </c>
      <c r="I131" s="4">
        <f t="shared" si="2"/>
        <v>7</v>
      </c>
      <c r="J131" s="3">
        <f>IFERROR(IFERROR(VLOOKUP(D131,'Controle de Equipamentos '!$J:$W,4,0),VLOOKUP(D131,'Controle-Pipetas e micropipetas'!$J:$V,4,0)),"Adicionado")</f>
        <v>0</v>
      </c>
    </row>
    <row r="132" spans="1:10" x14ac:dyDescent="0.25">
      <c r="A132" s="4" t="s">
        <v>619</v>
      </c>
      <c r="B132" s="4" t="s">
        <v>699</v>
      </c>
      <c r="C132" s="4" t="s">
        <v>36</v>
      </c>
      <c r="D132" s="9">
        <v>212656601002</v>
      </c>
      <c r="E132" s="4">
        <v>17246</v>
      </c>
      <c r="F132" s="4" t="s">
        <v>621</v>
      </c>
      <c r="H132" s="5">
        <v>44756</v>
      </c>
      <c r="I132" s="4">
        <f t="shared" si="2"/>
        <v>7</v>
      </c>
      <c r="J132" s="3">
        <f>IFERROR(IFERROR(VLOOKUP(D132,'Controle de Equipamentos '!$J:$W,4,0),VLOOKUP(D132,'Controle-Pipetas e micropipetas'!$J:$V,4,0)),"Adicionado")</f>
        <v>0</v>
      </c>
    </row>
    <row r="133" spans="1:10" ht="30" x14ac:dyDescent="0.25">
      <c r="A133" s="4" t="s">
        <v>924</v>
      </c>
      <c r="B133" s="4" t="s">
        <v>1234</v>
      </c>
      <c r="C133" s="4" t="s">
        <v>36</v>
      </c>
      <c r="D133" s="9">
        <v>142380001002</v>
      </c>
      <c r="E133" s="4">
        <v>17247</v>
      </c>
      <c r="F133" s="4" t="s">
        <v>621</v>
      </c>
      <c r="G133" s="7" t="s">
        <v>1235</v>
      </c>
      <c r="H133" s="5">
        <v>44756</v>
      </c>
      <c r="I133" s="4">
        <f t="shared" si="2"/>
        <v>7</v>
      </c>
      <c r="J133" s="3" t="str">
        <f>IFERROR(IFERROR(VLOOKUP(D133,'Controle de Equipamentos '!$J:$W,4,0),VLOOKUP(D133,'Controle-Pipetas e micropipetas'!$J:$V,4,0)),"Adicionado")</f>
        <v>Agudos-SP</v>
      </c>
    </row>
    <row r="134" spans="1:10" x14ac:dyDescent="0.25">
      <c r="A134" s="4" t="s">
        <v>619</v>
      </c>
      <c r="B134" s="4" t="s">
        <v>692</v>
      </c>
      <c r="C134" s="4" t="s">
        <v>39</v>
      </c>
      <c r="D134" s="9">
        <v>6257535</v>
      </c>
      <c r="E134" s="4">
        <v>17250</v>
      </c>
      <c r="F134" s="4" t="s">
        <v>621</v>
      </c>
      <c r="H134" s="5">
        <v>44756</v>
      </c>
      <c r="I134" s="4">
        <f t="shared" si="2"/>
        <v>7</v>
      </c>
      <c r="J134" s="3" t="str">
        <f>IFERROR(IFERROR(VLOOKUP(D134,'Controle de Equipamentos '!$J:$W,4,0),VLOOKUP(D134,'Controle-Pipetas e micropipetas'!$J:$V,4,0)),"Adicionado")</f>
        <v>Rio Claro-SP</v>
      </c>
    </row>
    <row r="135" spans="1:10" x14ac:dyDescent="0.25">
      <c r="A135" s="4" t="s">
        <v>619</v>
      </c>
      <c r="B135" s="4" t="s">
        <v>716</v>
      </c>
      <c r="C135" s="4" t="s">
        <v>36</v>
      </c>
      <c r="D135" s="9">
        <v>2902019</v>
      </c>
      <c r="E135" s="4">
        <v>17242</v>
      </c>
      <c r="F135" s="4" t="s">
        <v>621</v>
      </c>
      <c r="H135" s="5">
        <v>44756</v>
      </c>
      <c r="I135" s="4">
        <f t="shared" si="2"/>
        <v>7</v>
      </c>
      <c r="J135" s="3" t="str">
        <f>IFERROR(IFERROR(VLOOKUP(D135,'Controle de Equipamentos '!$J:$W,4,0),VLOOKUP(D135,'Controle-Pipetas e micropipetas'!$J:$V,4,0)),"Adicionado")</f>
        <v>Araraquara-SP</v>
      </c>
    </row>
    <row r="136" spans="1:10" ht="30" x14ac:dyDescent="0.25">
      <c r="A136" s="4" t="s">
        <v>619</v>
      </c>
      <c r="B136" s="4" t="s">
        <v>761</v>
      </c>
      <c r="C136" s="4" t="s">
        <v>36</v>
      </c>
      <c r="D136" s="9">
        <v>1354920</v>
      </c>
      <c r="E136" s="4">
        <v>17243</v>
      </c>
      <c r="F136" s="4" t="s">
        <v>621</v>
      </c>
      <c r="G136" s="7" t="s">
        <v>1237</v>
      </c>
      <c r="H136" s="5">
        <v>44756</v>
      </c>
      <c r="I136" s="4">
        <f t="shared" si="2"/>
        <v>7</v>
      </c>
      <c r="J136" s="3" t="str">
        <f>IFERROR(IFERROR(VLOOKUP(D136,'Controle de Equipamentos '!$J:$W,4,0),VLOOKUP(D136,'Controle-Pipetas e micropipetas'!$J:$V,4,0)),"Adicionado")</f>
        <v>Araraquara-SP</v>
      </c>
    </row>
    <row r="137" spans="1:10" x14ac:dyDescent="0.25">
      <c r="A137" s="4" t="s">
        <v>619</v>
      </c>
      <c r="B137" s="4" t="s">
        <v>1238</v>
      </c>
      <c r="C137" s="4" t="s">
        <v>39</v>
      </c>
      <c r="D137" s="9">
        <v>4240437</v>
      </c>
      <c r="E137" s="4">
        <v>17244</v>
      </c>
      <c r="F137" s="4" t="s">
        <v>621</v>
      </c>
      <c r="H137" s="5">
        <v>44756</v>
      </c>
      <c r="I137" s="4">
        <f t="shared" si="2"/>
        <v>7</v>
      </c>
      <c r="J137" s="3" t="str">
        <f>IFERROR(IFERROR(VLOOKUP(D137,'Controle de Equipamentos '!$J:$W,4,0),VLOOKUP(D137,'Controle-Pipetas e micropipetas'!$J:$V,4,0)),"Adicionado")</f>
        <v>Araraquara-SP</v>
      </c>
    </row>
    <row r="138" spans="1:10" x14ac:dyDescent="0.25">
      <c r="A138" s="4" t="s">
        <v>619</v>
      </c>
      <c r="B138" s="4" t="s">
        <v>1239</v>
      </c>
      <c r="C138" s="4" t="s">
        <v>604</v>
      </c>
      <c r="D138" s="9" t="s">
        <v>1231</v>
      </c>
      <c r="E138" s="4">
        <v>17245</v>
      </c>
      <c r="F138" s="4" t="s">
        <v>621</v>
      </c>
      <c r="H138" s="5">
        <v>44756</v>
      </c>
      <c r="I138" s="4">
        <f t="shared" si="2"/>
        <v>7</v>
      </c>
      <c r="J138" s="3" t="str">
        <f>IFERROR(IFERROR(VLOOKUP(D138,'Controle de Equipamentos '!$J:$W,4,0),VLOOKUP(D138,'Controle-Pipetas e micropipetas'!$J:$V,4,0)),"Adicionado")</f>
        <v>Aararaquara-SP</v>
      </c>
    </row>
    <row r="139" spans="1:10" x14ac:dyDescent="0.25">
      <c r="A139" s="4" t="s">
        <v>1240</v>
      </c>
      <c r="B139" s="4" t="s">
        <v>1241</v>
      </c>
      <c r="C139" s="4" t="s">
        <v>36</v>
      </c>
      <c r="D139" s="9">
        <v>1383939</v>
      </c>
      <c r="E139" s="4">
        <v>17409</v>
      </c>
      <c r="F139" s="4" t="s">
        <v>621</v>
      </c>
      <c r="G139" s="7" t="s">
        <v>1242</v>
      </c>
      <c r="H139" s="5">
        <v>44756</v>
      </c>
      <c r="I139" s="4">
        <f t="shared" si="2"/>
        <v>7</v>
      </c>
      <c r="J139" s="3">
        <f>IFERROR(IFERROR(VLOOKUP(D139,'Controle de Equipamentos '!$J:$W,4,0),VLOOKUP(D139,'Controle-Pipetas e micropipetas'!$J:$V,4,0)),"Adicionado")</f>
        <v>0</v>
      </c>
    </row>
    <row r="140" spans="1:10" x14ac:dyDescent="0.25">
      <c r="A140" s="4" t="s">
        <v>619</v>
      </c>
      <c r="B140" s="4" t="s">
        <v>658</v>
      </c>
      <c r="C140" s="4" t="s">
        <v>36</v>
      </c>
      <c r="D140" s="9" t="s">
        <v>375</v>
      </c>
      <c r="E140" s="4">
        <v>17431</v>
      </c>
      <c r="F140" s="4" t="s">
        <v>621</v>
      </c>
      <c r="H140" s="5">
        <v>44761</v>
      </c>
      <c r="I140" s="4">
        <f t="shared" si="2"/>
        <v>7</v>
      </c>
      <c r="J140" s="3" t="str">
        <f>IFERROR(IFERROR(VLOOKUP(D140,'Controle de Equipamentos '!$J:$W,4,0),VLOOKUP(D140,'Controle-Pipetas e micropipetas'!$J:$V,4,0)),"Adicionado")</f>
        <v>Jaraguá do Sul-SC</v>
      </c>
    </row>
    <row r="141" spans="1:10" x14ac:dyDescent="0.25">
      <c r="A141" s="4" t="s">
        <v>619</v>
      </c>
      <c r="B141" s="4" t="s">
        <v>699</v>
      </c>
      <c r="C141" s="4" t="s">
        <v>36</v>
      </c>
      <c r="D141" s="9">
        <v>192330001025</v>
      </c>
      <c r="E141" s="4">
        <v>17432</v>
      </c>
      <c r="F141" s="4" t="s">
        <v>621</v>
      </c>
      <c r="H141" s="5">
        <v>44761</v>
      </c>
      <c r="I141" s="4">
        <f t="shared" si="2"/>
        <v>7</v>
      </c>
      <c r="J141" s="3" t="str">
        <f>IFERROR(IFERROR(VLOOKUP(D141,'Controle de Equipamentos '!$J:$W,4,0),VLOOKUP(D141,'Controle-Pipetas e micropipetas'!$J:$V,4,0)),"Adicionado")</f>
        <v>Jaraguá do Sul-SC</v>
      </c>
    </row>
    <row r="142" spans="1:10" x14ac:dyDescent="0.25">
      <c r="A142" s="4" t="s">
        <v>619</v>
      </c>
      <c r="B142" s="4" t="s">
        <v>692</v>
      </c>
      <c r="C142" s="4" t="s">
        <v>39</v>
      </c>
      <c r="D142" s="9">
        <v>62273676</v>
      </c>
      <c r="E142" s="4">
        <v>17433</v>
      </c>
      <c r="F142" s="4" t="s">
        <v>621</v>
      </c>
      <c r="H142" s="5">
        <v>44761</v>
      </c>
      <c r="I142" s="4">
        <f t="shared" si="2"/>
        <v>7</v>
      </c>
      <c r="J142" s="3" t="str">
        <f>IFERROR(IFERROR(VLOOKUP(D142,'Controle de Equipamentos '!$J:$W,4,0),VLOOKUP(D142,'Controle-Pipetas e micropipetas'!$J:$V,4,0)),"Adicionado")</f>
        <v>Jaraguá do Sul-SC</v>
      </c>
    </row>
    <row r="143" spans="1:10" ht="45" x14ac:dyDescent="0.25">
      <c r="A143" s="4" t="s">
        <v>619</v>
      </c>
      <c r="B143" s="4" t="s">
        <v>692</v>
      </c>
      <c r="C143" s="4" t="s">
        <v>39</v>
      </c>
      <c r="D143" s="9">
        <v>6258649</v>
      </c>
      <c r="E143" s="4">
        <v>17434</v>
      </c>
      <c r="F143" s="4" t="s">
        <v>621</v>
      </c>
      <c r="G143" s="7" t="s">
        <v>1274</v>
      </c>
      <c r="H143" s="5">
        <v>44761</v>
      </c>
      <c r="I143" s="4">
        <f t="shared" si="2"/>
        <v>7</v>
      </c>
      <c r="J143" s="3" t="str">
        <f>IFERROR(IFERROR(VLOOKUP(D143,'Controle de Equipamentos '!$J:$W,4,0),VLOOKUP(D143,'Controle-Pipetas e micropipetas'!$J:$V,4,0)),"Adicionado")</f>
        <v>Jaraguá do Sul-SC</v>
      </c>
    </row>
    <row r="144" spans="1:10" x14ac:dyDescent="0.25">
      <c r="A144" s="4" t="s">
        <v>1293</v>
      </c>
      <c r="B144" s="4" t="s">
        <v>692</v>
      </c>
      <c r="C144" s="4" t="s">
        <v>39</v>
      </c>
      <c r="D144" s="9">
        <v>6253769</v>
      </c>
      <c r="E144" s="4">
        <v>17435</v>
      </c>
      <c r="F144" s="4" t="s">
        <v>621</v>
      </c>
      <c r="H144" s="5">
        <v>44761</v>
      </c>
      <c r="I144" s="4">
        <f t="shared" si="2"/>
        <v>7</v>
      </c>
      <c r="J144" s="3" t="str">
        <f>IFERROR(IFERROR(VLOOKUP(D144,'Controle de Equipamentos '!$J:$W,4,0),VLOOKUP(D144,'Controle-Pipetas e micropipetas'!$J:$V,4,0)),"Adicionado")</f>
        <v>Jaraguá do Sul-SC</v>
      </c>
    </row>
    <row r="145" spans="1:10" ht="45" x14ac:dyDescent="0.25">
      <c r="A145" s="4" t="s">
        <v>619</v>
      </c>
      <c r="B145" s="4" t="s">
        <v>692</v>
      </c>
      <c r="C145" s="4" t="s">
        <v>39</v>
      </c>
      <c r="D145" s="9">
        <v>6253770</v>
      </c>
      <c r="E145" s="4">
        <v>17464</v>
      </c>
      <c r="F145" s="4" t="s">
        <v>621</v>
      </c>
      <c r="G145" s="7" t="s">
        <v>1274</v>
      </c>
      <c r="H145" s="5">
        <v>44761</v>
      </c>
      <c r="I145" s="4">
        <f t="shared" si="2"/>
        <v>7</v>
      </c>
      <c r="J145" s="3" t="str">
        <f>IFERROR(IFERROR(VLOOKUP(D145,'Controle de Equipamentos '!$J:$W,4,0),VLOOKUP(D145,'Controle-Pipetas e micropipetas'!$J:$V,4,0)),"Adicionado")</f>
        <v>Jaraguá do Sul-SC</v>
      </c>
    </row>
    <row r="146" spans="1:10" x14ac:dyDescent="0.25">
      <c r="A146" s="4" t="s">
        <v>619</v>
      </c>
      <c r="B146" s="4" t="s">
        <v>692</v>
      </c>
      <c r="C146" s="4" t="s">
        <v>39</v>
      </c>
      <c r="D146" s="9">
        <v>4212780</v>
      </c>
      <c r="E146" s="4">
        <v>17465</v>
      </c>
      <c r="F146" s="4" t="s">
        <v>621</v>
      </c>
      <c r="H146" s="5">
        <v>44761</v>
      </c>
      <c r="I146" s="4">
        <f t="shared" si="2"/>
        <v>7</v>
      </c>
      <c r="J146" s="3" t="str">
        <f>IFERROR(IFERROR(VLOOKUP(D146,'Controle de Equipamentos '!$J:$W,4,0),VLOOKUP(D146,'Controle-Pipetas e micropipetas'!$J:$V,4,0)),"Adicionado")</f>
        <v>Jaraguá do Sul-SC</v>
      </c>
    </row>
    <row r="147" spans="1:10" x14ac:dyDescent="0.25">
      <c r="A147" s="4" t="s">
        <v>619</v>
      </c>
      <c r="B147" s="4" t="s">
        <v>699</v>
      </c>
      <c r="C147" s="4" t="s">
        <v>36</v>
      </c>
      <c r="D147" s="9">
        <v>203166601040</v>
      </c>
      <c r="E147" s="4">
        <v>17437</v>
      </c>
      <c r="F147" s="4" t="s">
        <v>621</v>
      </c>
      <c r="H147" s="5">
        <v>44761</v>
      </c>
      <c r="I147" s="4">
        <f t="shared" si="2"/>
        <v>7</v>
      </c>
      <c r="J147" s="3" t="str">
        <f>IFERROR(IFERROR(VLOOKUP(D147,'Controle de Equipamentos '!$J:$W,4,0),VLOOKUP(D147,'Controle-Pipetas e micropipetas'!$J:$V,4,0)),"Adicionado")</f>
        <v>Jaraguá do Sul-SC</v>
      </c>
    </row>
    <row r="148" spans="1:10" ht="45" x14ac:dyDescent="0.25">
      <c r="A148" s="4" t="s">
        <v>619</v>
      </c>
      <c r="B148" s="4" t="s">
        <v>692</v>
      </c>
      <c r="C148" s="4" t="s">
        <v>39</v>
      </c>
      <c r="D148" s="9">
        <v>6247088</v>
      </c>
      <c r="E148" s="4">
        <v>17438</v>
      </c>
      <c r="F148" s="4" t="s">
        <v>621</v>
      </c>
      <c r="G148" s="7" t="s">
        <v>1274</v>
      </c>
      <c r="H148" s="5">
        <v>44761</v>
      </c>
      <c r="I148" s="4">
        <f t="shared" si="2"/>
        <v>7</v>
      </c>
      <c r="J148" s="3" t="str">
        <f>IFERROR(IFERROR(VLOOKUP(D148,'Controle de Equipamentos '!$J:$W,4,0),VLOOKUP(D148,'Controle-Pipetas e micropipetas'!$J:$V,4,0)),"Adicionado")</f>
        <v>Jaraguá do Sul-SC</v>
      </c>
    </row>
    <row r="149" spans="1:10" ht="45" x14ac:dyDescent="0.25">
      <c r="A149" s="4" t="s">
        <v>619</v>
      </c>
      <c r="B149" s="4" t="s">
        <v>692</v>
      </c>
      <c r="C149" s="4" t="s">
        <v>39</v>
      </c>
      <c r="D149" s="9">
        <v>6247091</v>
      </c>
      <c r="E149" s="4">
        <v>17439</v>
      </c>
      <c r="F149" s="4" t="s">
        <v>621</v>
      </c>
      <c r="G149" s="7" t="s">
        <v>1274</v>
      </c>
      <c r="H149" s="5">
        <v>44761</v>
      </c>
      <c r="I149" s="4">
        <f t="shared" si="2"/>
        <v>7</v>
      </c>
      <c r="J149" s="3" t="str">
        <f>IFERROR(IFERROR(VLOOKUP(D149,'Controle de Equipamentos '!$J:$W,4,0),VLOOKUP(D149,'Controle-Pipetas e micropipetas'!$J:$V,4,0)),"Adicionado")</f>
        <v>Jaraguá do Sul-SC</v>
      </c>
    </row>
    <row r="150" spans="1:10" x14ac:dyDescent="0.25">
      <c r="A150" s="4" t="s">
        <v>619</v>
      </c>
      <c r="B150" s="4" t="s">
        <v>692</v>
      </c>
      <c r="C150" s="4" t="s">
        <v>39</v>
      </c>
      <c r="D150" s="9">
        <v>6258650</v>
      </c>
      <c r="E150" s="4">
        <v>17440</v>
      </c>
      <c r="F150" s="4" t="s">
        <v>621</v>
      </c>
      <c r="H150" s="5">
        <v>44761</v>
      </c>
      <c r="I150" s="4">
        <f t="shared" si="2"/>
        <v>7</v>
      </c>
      <c r="J150" s="3" t="str">
        <f>IFERROR(IFERROR(VLOOKUP(D150,'Controle de Equipamentos '!$J:$W,4,0),VLOOKUP(D150,'Controle-Pipetas e micropipetas'!$J:$V,4,0)),"Adicionado")</f>
        <v>Jaraguá do Sul-SC</v>
      </c>
    </row>
    <row r="151" spans="1:10" x14ac:dyDescent="0.25">
      <c r="A151" s="4" t="s">
        <v>619</v>
      </c>
      <c r="B151" s="4" t="s">
        <v>699</v>
      </c>
      <c r="C151" s="4" t="s">
        <v>36</v>
      </c>
      <c r="D151" s="9">
        <v>182190001001</v>
      </c>
      <c r="E151" s="4">
        <v>17444</v>
      </c>
      <c r="F151" s="4" t="s">
        <v>621</v>
      </c>
      <c r="H151" s="5">
        <v>44762</v>
      </c>
      <c r="I151" s="4">
        <f t="shared" si="2"/>
        <v>7</v>
      </c>
      <c r="J151" s="3" t="str">
        <f>IFERROR(IFERROR(VLOOKUP(D151,'Controle de Equipamentos '!$J:$W,4,0),VLOOKUP(D151,'Controle-Pipetas e micropipetas'!$J:$V,4,0)),"Adicionado")</f>
        <v>Ponta Grossa-PR</v>
      </c>
    </row>
    <row r="152" spans="1:10" x14ac:dyDescent="0.25">
      <c r="A152" s="4" t="s">
        <v>619</v>
      </c>
      <c r="B152" s="4" t="s">
        <v>1294</v>
      </c>
      <c r="C152" s="4" t="s">
        <v>189</v>
      </c>
      <c r="D152" s="9">
        <v>920319</v>
      </c>
      <c r="E152" s="4">
        <v>17445</v>
      </c>
      <c r="F152" s="4" t="s">
        <v>621</v>
      </c>
      <c r="H152" s="5">
        <v>44762</v>
      </c>
      <c r="I152" s="4">
        <f t="shared" si="2"/>
        <v>7</v>
      </c>
      <c r="J152" s="3" t="str">
        <f>IFERROR(IFERROR(VLOOKUP(D152,'Controle de Equipamentos '!$J:$W,4,0),VLOOKUP(D152,'Controle-Pipetas e micropipetas'!$J:$V,4,0)),"Adicionado")</f>
        <v>Ponta Grossa-PR</v>
      </c>
    </row>
    <row r="153" spans="1:10" x14ac:dyDescent="0.25">
      <c r="A153" s="4" t="s">
        <v>619</v>
      </c>
      <c r="B153" s="4" t="s">
        <v>1295</v>
      </c>
      <c r="C153" s="4" t="s">
        <v>189</v>
      </c>
      <c r="D153" s="9">
        <v>17121575001016</v>
      </c>
      <c r="E153" s="4">
        <v>17446</v>
      </c>
      <c r="F153" s="4" t="s">
        <v>621</v>
      </c>
      <c r="H153" s="5">
        <v>44762</v>
      </c>
      <c r="I153" s="4">
        <f t="shared" si="2"/>
        <v>7</v>
      </c>
      <c r="J153" s="3" t="str">
        <f>IFERROR(IFERROR(VLOOKUP(D153,'Controle de Equipamentos '!$J:$W,4,0),VLOOKUP(D153,'Controle-Pipetas e micropipetas'!$J:$V,4,0)),"Adicionado")</f>
        <v>Ponta Grossa-PR</v>
      </c>
    </row>
    <row r="154" spans="1:10" ht="45" x14ac:dyDescent="0.25">
      <c r="A154" s="4" t="s">
        <v>619</v>
      </c>
      <c r="B154" s="4" t="s">
        <v>1296</v>
      </c>
      <c r="C154" s="4" t="s">
        <v>39</v>
      </c>
      <c r="D154" s="9">
        <v>6264737</v>
      </c>
      <c r="E154" s="4">
        <v>17447</v>
      </c>
      <c r="F154" s="4" t="s">
        <v>621</v>
      </c>
      <c r="G154" s="7" t="s">
        <v>1274</v>
      </c>
      <c r="H154" s="5">
        <v>44762</v>
      </c>
      <c r="I154" s="4">
        <f t="shared" si="2"/>
        <v>7</v>
      </c>
      <c r="J154" s="3" t="str">
        <f>IFERROR(IFERROR(VLOOKUP(D154,'Controle de Equipamentos '!$J:$W,4,0),VLOOKUP(D154,'Controle-Pipetas e micropipetas'!$J:$V,4,0)),"Adicionado")</f>
        <v>Ponta Grossa-PR</v>
      </c>
    </row>
    <row r="155" spans="1:10" x14ac:dyDescent="0.25">
      <c r="A155" s="4" t="s">
        <v>619</v>
      </c>
      <c r="B155" s="4" t="s">
        <v>725</v>
      </c>
      <c r="C155" s="4" t="s">
        <v>36</v>
      </c>
      <c r="D155" s="9" t="s">
        <v>1264</v>
      </c>
      <c r="E155" s="4">
        <v>17449</v>
      </c>
      <c r="F155" s="4" t="s">
        <v>621</v>
      </c>
      <c r="H155" s="5">
        <v>44762</v>
      </c>
      <c r="I155" s="4">
        <f t="shared" si="2"/>
        <v>7</v>
      </c>
      <c r="J155" s="3" t="str">
        <f>IFERROR(IFERROR(VLOOKUP(D155,'Controle de Equipamentos '!$J:$W,4,0),VLOOKUP(D155,'Controle-Pipetas e micropipetas'!$J:$V,4,0)),"Adicionado")</f>
        <v>Ponta Grossa-PR</v>
      </c>
    </row>
    <row r="156" spans="1:10" x14ac:dyDescent="0.25">
      <c r="A156" s="4" t="s">
        <v>1297</v>
      </c>
      <c r="B156" s="4" t="s">
        <v>761</v>
      </c>
      <c r="C156" s="4" t="s">
        <v>36</v>
      </c>
      <c r="D156" s="9">
        <v>1281250</v>
      </c>
      <c r="E156" s="4">
        <v>17471</v>
      </c>
      <c r="F156" s="4" t="s">
        <v>621</v>
      </c>
      <c r="H156" s="5">
        <v>44769</v>
      </c>
      <c r="I156" s="4">
        <f t="shared" si="2"/>
        <v>7</v>
      </c>
      <c r="J156" s="3" t="str">
        <f>IFERROR(IFERROR(VLOOKUP(D156,'Controle de Equipamentos '!$J:$W,4,0),VLOOKUP(D156,'Controle-Pipetas e micropipetas'!$J:$V,4,0)),"Adicionado")</f>
        <v xml:space="preserve">Jaboatão dos Guararapes-PE </v>
      </c>
    </row>
    <row r="157" spans="1:10" x14ac:dyDescent="0.25">
      <c r="A157" s="4" t="s">
        <v>619</v>
      </c>
      <c r="B157" s="4" t="s">
        <v>699</v>
      </c>
      <c r="C157" s="4" t="s">
        <v>36</v>
      </c>
      <c r="D157" s="9">
        <v>203166601031</v>
      </c>
      <c r="E157" s="4">
        <v>17472</v>
      </c>
      <c r="F157" s="4" t="s">
        <v>621</v>
      </c>
      <c r="H157" s="5">
        <v>44769</v>
      </c>
      <c r="I157" s="4">
        <f t="shared" si="2"/>
        <v>7</v>
      </c>
      <c r="J157" s="3" t="str">
        <f>IFERROR(IFERROR(VLOOKUP(D157,'Controle de Equipamentos '!$J:$W,4,0),VLOOKUP(D157,'Controle-Pipetas e micropipetas'!$J:$V,4,0)),"Adicionado")</f>
        <v xml:space="preserve">Jaboatão dos Guararapes-PE </v>
      </c>
    </row>
    <row r="158" spans="1:10" x14ac:dyDescent="0.25">
      <c r="A158" s="4" t="s">
        <v>619</v>
      </c>
      <c r="B158" s="4" t="s">
        <v>663</v>
      </c>
      <c r="C158" s="4" t="s">
        <v>87</v>
      </c>
      <c r="D158" s="9">
        <v>2905645</v>
      </c>
      <c r="E158" s="4">
        <v>17473</v>
      </c>
      <c r="F158" s="4" t="s">
        <v>621</v>
      </c>
      <c r="H158" s="5">
        <v>44769</v>
      </c>
      <c r="I158" s="4">
        <f t="shared" si="2"/>
        <v>7</v>
      </c>
      <c r="J158" s="3" t="str">
        <f>IFERROR(IFERROR(VLOOKUP(D158,'Controle de Equipamentos '!$J:$W,4,0),VLOOKUP(D158,'Controle-Pipetas e micropipetas'!$J:$V,4,0)),"Adicionado")</f>
        <v xml:space="preserve">Jaboatão dos Guararapes-PE </v>
      </c>
    </row>
    <row r="159" spans="1:10" x14ac:dyDescent="0.25">
      <c r="A159" s="4" t="s">
        <v>619</v>
      </c>
      <c r="B159" s="4" t="s">
        <v>1298</v>
      </c>
      <c r="C159" s="4" t="s">
        <v>39</v>
      </c>
      <c r="D159" s="9">
        <v>4239785</v>
      </c>
      <c r="E159" s="4">
        <v>17474</v>
      </c>
      <c r="F159" s="4" t="s">
        <v>621</v>
      </c>
      <c r="H159" s="5">
        <v>44769</v>
      </c>
      <c r="I159" s="4">
        <f t="shared" si="2"/>
        <v>7</v>
      </c>
      <c r="J159" s="3" t="str">
        <f>IFERROR(IFERROR(VLOOKUP(D159,'Controle de Equipamentos '!$J:$W,4,0),VLOOKUP(D159,'Controle-Pipetas e micropipetas'!$J:$V,4,0)),"Adicionado")</f>
        <v xml:space="preserve">Jaboatão dos Guararapes-PE </v>
      </c>
    </row>
    <row r="160" spans="1:10" x14ac:dyDescent="0.25">
      <c r="A160" s="4" t="s">
        <v>619</v>
      </c>
      <c r="B160" s="4" t="s">
        <v>761</v>
      </c>
      <c r="C160" s="4" t="s">
        <v>36</v>
      </c>
      <c r="D160" s="9">
        <v>1426206</v>
      </c>
      <c r="E160" s="4">
        <v>16642</v>
      </c>
      <c r="F160" s="4" t="s">
        <v>621</v>
      </c>
      <c r="H160" s="5">
        <v>44775</v>
      </c>
      <c r="I160" s="4">
        <f t="shared" si="2"/>
        <v>8</v>
      </c>
      <c r="J160" s="3" t="str">
        <f>IFERROR(IFERROR(VLOOKUP(D160,'Controle de Equipamentos '!$J:$W,4,0),VLOOKUP(D160,'Controle-Pipetas e micropipetas'!$J:$V,4,0)),"Adicionado")</f>
        <v>Camaçari-BA</v>
      </c>
    </row>
    <row r="161" spans="1:10" x14ac:dyDescent="0.25">
      <c r="A161" s="4" t="s">
        <v>619</v>
      </c>
      <c r="B161" s="4" t="s">
        <v>699</v>
      </c>
      <c r="C161" s="4" t="s">
        <v>36</v>
      </c>
      <c r="D161" s="9">
        <v>140690002033</v>
      </c>
      <c r="E161" s="4">
        <v>17575</v>
      </c>
      <c r="F161" s="4" t="s">
        <v>621</v>
      </c>
      <c r="H161" s="5">
        <v>44783</v>
      </c>
      <c r="I161" s="4">
        <f t="shared" si="2"/>
        <v>8</v>
      </c>
      <c r="J161" s="3" t="str">
        <f>IFERROR(IFERROR(VLOOKUP(D161,'Controle de Equipamentos '!$J:$W,4,0),VLOOKUP(D161,'Controle-Pipetas e micropipetas'!$J:$V,4,0)),"Adicionado")</f>
        <v>Fortaleza-CE</v>
      </c>
    </row>
    <row r="162" spans="1:10" x14ac:dyDescent="0.25">
      <c r="A162" s="4" t="s">
        <v>619</v>
      </c>
      <c r="B162" s="4" t="s">
        <v>897</v>
      </c>
      <c r="C162" s="4" t="s">
        <v>1299</v>
      </c>
      <c r="D162" s="9">
        <v>68352</v>
      </c>
      <c r="E162" s="4">
        <v>17576</v>
      </c>
      <c r="F162" s="4" t="s">
        <v>621</v>
      </c>
      <c r="H162" s="5">
        <v>44783</v>
      </c>
      <c r="I162" s="4">
        <f t="shared" si="2"/>
        <v>8</v>
      </c>
      <c r="J162" s="3" t="str">
        <f>IFERROR(IFERROR(VLOOKUP(D162,'Controle de Equipamentos '!$J:$W,4,0),VLOOKUP(D162,'Controle-Pipetas e micropipetas'!$J:$V,4,0)),"Adicionado")</f>
        <v>Fortaleza-CE</v>
      </c>
    </row>
    <row r="163" spans="1:10" ht="45" x14ac:dyDescent="0.25">
      <c r="A163" s="4" t="s">
        <v>619</v>
      </c>
      <c r="B163" s="4" t="s">
        <v>1300</v>
      </c>
      <c r="C163" s="4" t="s">
        <v>42</v>
      </c>
      <c r="D163" s="9">
        <v>67108</v>
      </c>
      <c r="F163" s="4" t="s">
        <v>621</v>
      </c>
      <c r="G163" s="7" t="s">
        <v>1301</v>
      </c>
      <c r="H163" s="5">
        <v>44783</v>
      </c>
      <c r="I163" s="4">
        <f t="shared" si="2"/>
        <v>8</v>
      </c>
      <c r="J163" s="3" t="str">
        <f>IFERROR(IFERROR(VLOOKUP(D163,'Controle de Equipamentos '!$J:$W,4,0),VLOOKUP(D163,'Controle-Pipetas e micropipetas'!$J:$V,4,0)),"Adicionado")</f>
        <v>Adicionado</v>
      </c>
    </row>
    <row r="164" spans="1:10" ht="30" x14ac:dyDescent="0.25">
      <c r="A164" s="4" t="s">
        <v>619</v>
      </c>
      <c r="B164" s="4" t="s">
        <v>1300</v>
      </c>
      <c r="C164" s="4" t="s">
        <v>42</v>
      </c>
      <c r="D164" s="9">
        <v>59331</v>
      </c>
      <c r="E164" s="4">
        <v>17571</v>
      </c>
      <c r="F164" s="4" t="s">
        <v>621</v>
      </c>
      <c r="G164" s="7" t="s">
        <v>1302</v>
      </c>
      <c r="H164" s="5">
        <v>44783</v>
      </c>
      <c r="I164" s="4">
        <f t="shared" si="2"/>
        <v>8</v>
      </c>
      <c r="J164" s="3" t="str">
        <f>IFERROR(IFERROR(VLOOKUP(D164,'Controle de Equipamentos '!$J:$W,4,0),VLOOKUP(D164,'Controle-Pipetas e micropipetas'!$J:$V,4,0)),"Adicionado")</f>
        <v xml:space="preserve">Maracanaú-CE </v>
      </c>
    </row>
    <row r="165" spans="1:10" x14ac:dyDescent="0.25">
      <c r="A165" s="4" t="s">
        <v>934</v>
      </c>
      <c r="B165" s="4" t="s">
        <v>897</v>
      </c>
      <c r="C165" s="4" t="s">
        <v>42</v>
      </c>
      <c r="D165" s="9">
        <v>59343</v>
      </c>
      <c r="E165" s="4">
        <v>17572</v>
      </c>
      <c r="F165" s="4" t="s">
        <v>621</v>
      </c>
      <c r="H165" s="5">
        <v>44783</v>
      </c>
      <c r="I165" s="4">
        <f t="shared" si="2"/>
        <v>8</v>
      </c>
      <c r="J165" s="3" t="str">
        <f>IFERROR(IFERROR(VLOOKUP(D165,'Controle de Equipamentos '!$J:$W,4,0),VLOOKUP(D165,'Controle-Pipetas e micropipetas'!$J:$V,4,0)),"Adicionado")</f>
        <v xml:space="preserve">Maracanaú-CE </v>
      </c>
    </row>
    <row r="166" spans="1:10" x14ac:dyDescent="0.25">
      <c r="A166" s="4" t="s">
        <v>619</v>
      </c>
      <c r="B166" s="4" t="s">
        <v>699</v>
      </c>
      <c r="C166" s="4" t="s">
        <v>36</v>
      </c>
      <c r="D166" s="9">
        <v>212256601040</v>
      </c>
      <c r="E166" s="4">
        <v>17573</v>
      </c>
      <c r="F166" s="4" t="s">
        <v>621</v>
      </c>
      <c r="H166" s="5">
        <v>44783</v>
      </c>
      <c r="I166" s="4">
        <f t="shared" si="2"/>
        <v>8</v>
      </c>
      <c r="J166" s="3" t="str">
        <f>IFERROR(IFERROR(VLOOKUP(D166,'Controle de Equipamentos '!$J:$W,4,0),VLOOKUP(D166,'Controle-Pipetas e micropipetas'!$J:$V,4,0)),"Adicionado")</f>
        <v xml:space="preserve">Maracanaú-CE </v>
      </c>
    </row>
    <row r="167" spans="1:10" x14ac:dyDescent="0.25">
      <c r="A167" s="4" t="s">
        <v>619</v>
      </c>
      <c r="B167" s="4" t="s">
        <v>740</v>
      </c>
      <c r="C167" s="4" t="s">
        <v>36</v>
      </c>
      <c r="D167" s="9">
        <v>150060001017</v>
      </c>
      <c r="E167" s="4">
        <v>17574</v>
      </c>
      <c r="F167" s="4" t="s">
        <v>621</v>
      </c>
      <c r="H167" s="5">
        <v>44783</v>
      </c>
      <c r="I167" s="4">
        <f t="shared" si="2"/>
        <v>8</v>
      </c>
      <c r="J167" s="3" t="str">
        <f>IFERROR(IFERROR(VLOOKUP(D167,'Controle de Equipamentos '!$J:$W,4,0),VLOOKUP(D167,'Controle-Pipetas e micropipetas'!$J:$V,4,0)),"Adicionado")</f>
        <v>Quixeré-CE</v>
      </c>
    </row>
    <row r="168" spans="1:10" x14ac:dyDescent="0.25">
      <c r="A168" s="4" t="s">
        <v>619</v>
      </c>
      <c r="B168" s="4" t="s">
        <v>1303</v>
      </c>
      <c r="C168" s="4" t="s">
        <v>42</v>
      </c>
      <c r="D168" s="9">
        <v>59792</v>
      </c>
      <c r="E168" s="4">
        <v>17564</v>
      </c>
      <c r="F168" s="4" t="s">
        <v>621</v>
      </c>
      <c r="G168" s="7" t="s">
        <v>1304</v>
      </c>
      <c r="H168" s="5">
        <v>44784</v>
      </c>
      <c r="I168" s="4">
        <f t="shared" si="2"/>
        <v>8</v>
      </c>
      <c r="J168" s="3" t="str">
        <f>IFERROR(IFERROR(VLOOKUP(D168,'Controle de Equipamentos '!$J:$W,4,0),VLOOKUP(D168,'Controle-Pipetas e micropipetas'!$J:$V,4,0)),"Adicionado")</f>
        <v>Pecém-CE</v>
      </c>
    </row>
    <row r="169" spans="1:10" x14ac:dyDescent="0.25">
      <c r="A169" s="4" t="s">
        <v>619</v>
      </c>
      <c r="B169" s="4" t="s">
        <v>928</v>
      </c>
      <c r="C169" s="4" t="s">
        <v>137</v>
      </c>
      <c r="D169" s="9">
        <v>20090148</v>
      </c>
      <c r="E169" s="4">
        <v>17566</v>
      </c>
      <c r="F169" s="4" t="s">
        <v>621</v>
      </c>
      <c r="H169" s="5">
        <v>44784</v>
      </c>
      <c r="I169" s="4">
        <f t="shared" si="2"/>
        <v>8</v>
      </c>
      <c r="J169" s="3" t="str">
        <f>IFERROR(IFERROR(VLOOKUP(D169,'Controle de Equipamentos '!$J:$W,4,0),VLOOKUP(D169,'Controle-Pipetas e micropipetas'!$J:$V,4,0)),"Adicionado")</f>
        <v>Pecém-CE</v>
      </c>
    </row>
    <row r="170" spans="1:10" x14ac:dyDescent="0.25">
      <c r="A170" s="4" t="s">
        <v>619</v>
      </c>
      <c r="B170" s="4" t="s">
        <v>657</v>
      </c>
      <c r="C170" s="4" t="s">
        <v>36</v>
      </c>
      <c r="D170" s="9">
        <v>1788818</v>
      </c>
      <c r="E170" s="4">
        <v>17567</v>
      </c>
      <c r="F170" s="4" t="s">
        <v>621</v>
      </c>
      <c r="H170" s="5">
        <v>44784</v>
      </c>
      <c r="I170" s="4">
        <f t="shared" si="2"/>
        <v>8</v>
      </c>
      <c r="J170" s="3" t="str">
        <f>IFERROR(IFERROR(VLOOKUP(D170,'Controle de Equipamentos '!$J:$W,4,0),VLOOKUP(D170,'Controle-Pipetas e micropipetas'!$J:$V,4,0)),"Adicionado")</f>
        <v>Pecém-CE</v>
      </c>
    </row>
    <row r="171" spans="1:10" x14ac:dyDescent="0.25">
      <c r="A171" s="4" t="s">
        <v>619</v>
      </c>
      <c r="B171" s="4" t="s">
        <v>897</v>
      </c>
      <c r="C171" s="4" t="s">
        <v>42</v>
      </c>
      <c r="D171" s="9">
        <v>72555</v>
      </c>
      <c r="E171" s="4">
        <v>17568</v>
      </c>
      <c r="F171" s="4" t="s">
        <v>621</v>
      </c>
      <c r="H171" s="5">
        <v>44784</v>
      </c>
      <c r="I171" s="4">
        <f t="shared" si="2"/>
        <v>8</v>
      </c>
      <c r="J171" s="3" t="str">
        <f>IFERROR(IFERROR(VLOOKUP(D171,'Controle de Equipamentos '!$J:$W,4,0),VLOOKUP(D171,'Controle-Pipetas e micropipetas'!$J:$V,4,0)),"Adicionado")</f>
        <v>Pecém-CE</v>
      </c>
    </row>
    <row r="172" spans="1:10" x14ac:dyDescent="0.25">
      <c r="A172" s="4" t="s">
        <v>619</v>
      </c>
      <c r="B172" s="4" t="s">
        <v>929</v>
      </c>
      <c r="C172" s="4" t="s">
        <v>42</v>
      </c>
      <c r="D172" s="9">
        <v>72561</v>
      </c>
      <c r="E172" s="4">
        <v>17569</v>
      </c>
      <c r="F172" s="4" t="s">
        <v>621</v>
      </c>
      <c r="H172" s="5">
        <v>44784</v>
      </c>
      <c r="I172" s="4">
        <f t="shared" si="2"/>
        <v>8</v>
      </c>
      <c r="J172" s="3" t="str">
        <f>IFERROR(IFERROR(VLOOKUP(D172,'Controle de Equipamentos '!$J:$W,4,0),VLOOKUP(D172,'Controle-Pipetas e micropipetas'!$J:$V,4,0)),"Adicionado")</f>
        <v>Pecém-CE</v>
      </c>
    </row>
    <row r="173" spans="1:10" x14ac:dyDescent="0.25">
      <c r="A173" s="4" t="s">
        <v>619</v>
      </c>
      <c r="B173" s="4" t="s">
        <v>1003</v>
      </c>
      <c r="C173" s="4" t="s">
        <v>36</v>
      </c>
      <c r="D173" s="9" t="s">
        <v>141</v>
      </c>
      <c r="E173" s="4">
        <v>17570</v>
      </c>
      <c r="F173" s="4" t="s">
        <v>621</v>
      </c>
      <c r="H173" s="5">
        <v>44784</v>
      </c>
      <c r="I173" s="4">
        <f t="shared" si="2"/>
        <v>8</v>
      </c>
      <c r="J173" s="3" t="str">
        <f>IFERROR(IFERROR(VLOOKUP(D173,'Controle de Equipamentos '!$J:$W,4,0),VLOOKUP(D173,'Controle-Pipetas e micropipetas'!$J:$V,4,0)),"Adicionado")</f>
        <v>Pecém-CE</v>
      </c>
    </row>
    <row r="174" spans="1:10" x14ac:dyDescent="0.25">
      <c r="A174" s="4" t="s">
        <v>619</v>
      </c>
      <c r="B174" s="4" t="s">
        <v>725</v>
      </c>
      <c r="C174" s="4" t="s">
        <v>36</v>
      </c>
      <c r="D174" s="9" t="s">
        <v>1275</v>
      </c>
      <c r="E174" s="4">
        <v>17565</v>
      </c>
      <c r="F174" s="4" t="s">
        <v>621</v>
      </c>
      <c r="H174" s="5">
        <v>44784</v>
      </c>
      <c r="I174" s="4">
        <f t="shared" si="2"/>
        <v>8</v>
      </c>
      <c r="J174" s="3" t="str">
        <f>IFERROR(IFERROR(VLOOKUP(D174,'Controle de Equipamentos '!$J:$W,4,0),VLOOKUP(D174,'Controle-Pipetas e micropipetas'!$J:$V,4,0)),"Adicionado")</f>
        <v>Pecém-CE</v>
      </c>
    </row>
    <row r="175" spans="1:10" x14ac:dyDescent="0.25">
      <c r="A175" s="4" t="s">
        <v>619</v>
      </c>
      <c r="B175" s="4" t="s">
        <v>1309</v>
      </c>
      <c r="C175" s="4" t="s">
        <v>36</v>
      </c>
      <c r="D175" s="9" t="s">
        <v>528</v>
      </c>
      <c r="E175" s="4">
        <v>16911</v>
      </c>
      <c r="F175" s="4" t="s">
        <v>621</v>
      </c>
      <c r="H175" s="5">
        <v>44785</v>
      </c>
      <c r="I175" s="4">
        <f t="shared" si="2"/>
        <v>8</v>
      </c>
      <c r="J175" s="3" t="str">
        <f>IFERROR(IFERROR(VLOOKUP(D175,'Controle de Equipamentos '!$J:$W,4,0),VLOOKUP(D175,'Controle-Pipetas e micropipetas'!$J:$V,4,0)),"Adicionado")</f>
        <v>Santo André-SP</v>
      </c>
    </row>
    <row r="176" spans="1:10" x14ac:dyDescent="0.25">
      <c r="A176" s="4" t="s">
        <v>1305</v>
      </c>
      <c r="B176" s="4" t="s">
        <v>918</v>
      </c>
      <c r="C176" s="4" t="s">
        <v>36</v>
      </c>
      <c r="D176" s="9" t="s">
        <v>585</v>
      </c>
      <c r="E176" s="4">
        <v>17475</v>
      </c>
      <c r="F176" s="4" t="s">
        <v>621</v>
      </c>
      <c r="H176" s="5">
        <v>44788</v>
      </c>
      <c r="I176" s="4">
        <f t="shared" si="2"/>
        <v>8</v>
      </c>
      <c r="J176" s="3" t="str">
        <f>IFERROR(IFERROR(VLOOKUP(D176,'Controle de Equipamentos '!$J:$W,4,0),VLOOKUP(D176,'Controle-Pipetas e micropipetas'!$J:$V,4,0)),"Adicionado")</f>
        <v>Varzea Paulista-SP</v>
      </c>
    </row>
    <row r="177" spans="1:10" x14ac:dyDescent="0.25">
      <c r="A177" s="4" t="s">
        <v>619</v>
      </c>
      <c r="B177" s="4" t="s">
        <v>1306</v>
      </c>
      <c r="C177" s="4" t="s">
        <v>39</v>
      </c>
      <c r="D177" s="9">
        <v>4222088</v>
      </c>
      <c r="E177" s="4">
        <v>17476</v>
      </c>
      <c r="F177" s="4" t="s">
        <v>621</v>
      </c>
      <c r="H177" s="5">
        <v>44788</v>
      </c>
      <c r="I177" s="4">
        <f t="shared" si="2"/>
        <v>8</v>
      </c>
      <c r="J177" s="3" t="str">
        <f>IFERROR(IFERROR(VLOOKUP(D177,'Controle de Equipamentos '!$J:$W,4,0),VLOOKUP(D177,'Controle-Pipetas e micropipetas'!$J:$V,4,0)),"Adicionado")</f>
        <v>Varzea Paulista-SP</v>
      </c>
    </row>
    <row r="178" spans="1:10" x14ac:dyDescent="0.25">
      <c r="A178" s="4" t="s">
        <v>619</v>
      </c>
      <c r="B178" s="4" t="s">
        <v>707</v>
      </c>
      <c r="C178" s="4" t="s">
        <v>36</v>
      </c>
      <c r="D178" s="9">
        <v>1314664</v>
      </c>
      <c r="E178" s="4">
        <v>17477</v>
      </c>
      <c r="F178" s="4" t="s">
        <v>621</v>
      </c>
      <c r="H178" s="5">
        <v>44788</v>
      </c>
      <c r="I178" s="4">
        <f t="shared" si="2"/>
        <v>8</v>
      </c>
      <c r="J178" s="3" t="str">
        <f>IFERROR(IFERROR(VLOOKUP(D178,'Controle de Equipamentos '!$J:$W,4,0),VLOOKUP(D178,'Controle-Pipetas e micropipetas'!$J:$V,4,0)),"Adicionado")</f>
        <v>Varzea Paulista-SP</v>
      </c>
    </row>
    <row r="179" spans="1:10" x14ac:dyDescent="0.25">
      <c r="A179" s="4" t="s">
        <v>619</v>
      </c>
      <c r="B179" s="4" t="s">
        <v>707</v>
      </c>
      <c r="C179" s="4" t="s">
        <v>36</v>
      </c>
      <c r="D179" s="9">
        <v>1378680</v>
      </c>
      <c r="E179" s="4">
        <v>17478</v>
      </c>
      <c r="F179" s="4" t="s">
        <v>621</v>
      </c>
      <c r="H179" s="5">
        <v>44788</v>
      </c>
      <c r="I179" s="4">
        <f t="shared" si="2"/>
        <v>8</v>
      </c>
      <c r="J179" s="3" t="str">
        <f>IFERROR(IFERROR(VLOOKUP(D179,'Controle de Equipamentos '!$J:$W,4,0),VLOOKUP(D179,'Controle-Pipetas e micropipetas'!$J:$V,4,0)),"Adicionado")</f>
        <v>Lençois Paulista-SP</v>
      </c>
    </row>
    <row r="180" spans="1:10" x14ac:dyDescent="0.25">
      <c r="A180" s="4" t="s">
        <v>1307</v>
      </c>
      <c r="B180" s="4" t="s">
        <v>1308</v>
      </c>
      <c r="C180" s="4" t="s">
        <v>87</v>
      </c>
      <c r="D180" s="9">
        <v>893757</v>
      </c>
      <c r="E180" s="4">
        <v>17479</v>
      </c>
      <c r="F180" s="4" t="s">
        <v>621</v>
      </c>
      <c r="H180" s="5">
        <v>44788</v>
      </c>
      <c r="I180" s="4">
        <f t="shared" si="2"/>
        <v>8</v>
      </c>
      <c r="J180" s="3" t="str">
        <f>IFERROR(IFERROR(VLOOKUP(D180,'Controle de Equipamentos '!$J:$W,4,0),VLOOKUP(D180,'Controle-Pipetas e micropipetas'!$J:$V,4,0)),"Adicionado")</f>
        <v>Varzea Paulista-SP</v>
      </c>
    </row>
    <row r="181" spans="1:10" x14ac:dyDescent="0.25">
      <c r="A181" s="4" t="s">
        <v>619</v>
      </c>
      <c r="B181" s="4" t="s">
        <v>761</v>
      </c>
      <c r="C181" s="4" t="s">
        <v>36</v>
      </c>
      <c r="D181" s="9">
        <v>1358800</v>
      </c>
      <c r="E181" s="4">
        <v>16901</v>
      </c>
      <c r="F181" s="4" t="s">
        <v>621</v>
      </c>
      <c r="H181" s="5">
        <v>44791</v>
      </c>
      <c r="I181" s="4">
        <f t="shared" si="2"/>
        <v>8</v>
      </c>
      <c r="J181" s="3" t="str">
        <f>IFERROR(IFERROR(VLOOKUP(D181,'Controle de Equipamentos '!$J:$W,4,0),VLOOKUP(D181,'Controle-Pipetas e micropipetas'!$J:$V,4,0)),"Adicionado")</f>
        <v>Alumínio-SP</v>
      </c>
    </row>
    <row r="182" spans="1:10" x14ac:dyDescent="0.25">
      <c r="A182" s="4" t="s">
        <v>619</v>
      </c>
      <c r="B182" s="4" t="s">
        <v>1310</v>
      </c>
      <c r="C182" s="4" t="s">
        <v>36</v>
      </c>
      <c r="D182" s="9" t="s">
        <v>221</v>
      </c>
      <c r="E182" s="4">
        <v>14571</v>
      </c>
      <c r="F182" s="4" t="s">
        <v>621</v>
      </c>
      <c r="H182" s="5">
        <v>44796</v>
      </c>
      <c r="I182" s="4">
        <f t="shared" si="2"/>
        <v>8</v>
      </c>
      <c r="J182" s="3" t="str">
        <f>IFERROR(IFERROR(VLOOKUP(D182,'Controle de Equipamentos '!$J:$W,4,0),VLOOKUP(D182,'Controle-Pipetas e micropipetas'!$J:$V,4,0)),"Adicionado")</f>
        <v>Ouro Branco-MG</v>
      </c>
    </row>
    <row r="183" spans="1:10" x14ac:dyDescent="0.25">
      <c r="A183" s="4" t="s">
        <v>619</v>
      </c>
      <c r="B183" s="4" t="s">
        <v>830</v>
      </c>
      <c r="C183" s="4" t="s">
        <v>87</v>
      </c>
      <c r="D183" s="9">
        <v>2905620</v>
      </c>
      <c r="E183" s="4">
        <v>17713</v>
      </c>
      <c r="F183" s="4" t="s">
        <v>621</v>
      </c>
      <c r="H183" s="5">
        <v>44796</v>
      </c>
      <c r="I183" s="4">
        <f t="shared" si="2"/>
        <v>8</v>
      </c>
      <c r="J183" s="3" t="str">
        <f>IFERROR(IFERROR(VLOOKUP(D183,'Controle de Equipamentos '!$J:$W,4,0),VLOOKUP(D183,'Controle-Pipetas e micropipetas'!$J:$V,4,0)),"Adicionado")</f>
        <v>Triunfo-RS</v>
      </c>
    </row>
    <row r="184" spans="1:10" x14ac:dyDescent="0.25">
      <c r="A184" s="4" t="s">
        <v>957</v>
      </c>
      <c r="B184" s="4" t="s">
        <v>682</v>
      </c>
      <c r="C184" s="4" t="s">
        <v>39</v>
      </c>
      <c r="D184" s="9">
        <v>4222113</v>
      </c>
      <c r="E184" s="4">
        <v>17714</v>
      </c>
      <c r="F184" s="4" t="s">
        <v>621</v>
      </c>
      <c r="H184" s="5">
        <v>44796</v>
      </c>
      <c r="I184" s="4">
        <f t="shared" si="2"/>
        <v>8</v>
      </c>
      <c r="J184" s="3" t="str">
        <f>IFERROR(IFERROR(VLOOKUP(D184,'Controle de Equipamentos '!$J:$W,4,0),VLOOKUP(D184,'Controle-Pipetas e micropipetas'!$J:$V,4,0)),"Adicionado")</f>
        <v>Triunfo-RS</v>
      </c>
    </row>
    <row r="185" spans="1:10" x14ac:dyDescent="0.25">
      <c r="A185" s="4" t="s">
        <v>943</v>
      </c>
      <c r="B185" s="4" t="s">
        <v>685</v>
      </c>
      <c r="C185" s="4" t="s">
        <v>36</v>
      </c>
      <c r="D185" s="9">
        <v>133570002031</v>
      </c>
      <c r="E185" s="4">
        <v>17715</v>
      </c>
      <c r="F185" s="4" t="s">
        <v>621</v>
      </c>
      <c r="H185" s="5">
        <v>44796</v>
      </c>
      <c r="I185" s="4">
        <f t="shared" si="2"/>
        <v>8</v>
      </c>
      <c r="J185" s="3" t="str">
        <f>IFERROR(IFERROR(VLOOKUP(D185,'Controle de Equipamentos '!$J:$W,4,0),VLOOKUP(D185,'Controle-Pipetas e micropipetas'!$J:$V,4,0)),"Adicionado")</f>
        <v>Triunfo-RS</v>
      </c>
    </row>
    <row r="186" spans="1:10" x14ac:dyDescent="0.25">
      <c r="A186" s="4" t="s">
        <v>619</v>
      </c>
      <c r="B186" s="4" t="s">
        <v>677</v>
      </c>
      <c r="C186" s="4" t="s">
        <v>39</v>
      </c>
      <c r="D186" s="9">
        <v>6276483</v>
      </c>
      <c r="E186" s="4">
        <v>17716</v>
      </c>
      <c r="F186" s="4" t="s">
        <v>621</v>
      </c>
      <c r="H186" s="5">
        <v>44796</v>
      </c>
      <c r="I186" s="4">
        <f t="shared" si="2"/>
        <v>8</v>
      </c>
      <c r="J186" s="3" t="str">
        <f>IFERROR(IFERROR(VLOOKUP(D186,'Controle de Equipamentos '!$J:$W,4,0),VLOOKUP(D186,'Controle-Pipetas e micropipetas'!$J:$V,4,0)),"Adicionado")</f>
        <v>Triunfo-RS</v>
      </c>
    </row>
    <row r="187" spans="1:10" x14ac:dyDescent="0.25">
      <c r="A187" s="4" t="s">
        <v>619</v>
      </c>
      <c r="B187" s="4" t="s">
        <v>685</v>
      </c>
      <c r="C187" s="4" t="s">
        <v>36</v>
      </c>
      <c r="D187" s="9">
        <v>213126601019</v>
      </c>
      <c r="E187" s="4">
        <v>17717</v>
      </c>
      <c r="F187" s="4" t="s">
        <v>621</v>
      </c>
      <c r="H187" s="5">
        <v>44796</v>
      </c>
      <c r="I187" s="4">
        <f t="shared" si="2"/>
        <v>8</v>
      </c>
      <c r="J187" s="3" t="str">
        <f>IFERROR(IFERROR(VLOOKUP(D187,'Controle de Equipamentos '!$J:$W,4,0),VLOOKUP(D187,'Controle-Pipetas e micropipetas'!$J:$V,4,0)),"Adicionado")</f>
        <v>Triunfo-RS</v>
      </c>
    </row>
    <row r="188" spans="1:10" x14ac:dyDescent="0.25">
      <c r="A188" s="4" t="s">
        <v>619</v>
      </c>
      <c r="B188" s="4" t="s">
        <v>1310</v>
      </c>
      <c r="C188" s="4" t="s">
        <v>36</v>
      </c>
      <c r="D188" s="9" t="s">
        <v>309</v>
      </c>
      <c r="E188" s="4">
        <v>17134</v>
      </c>
      <c r="F188" s="4" t="s">
        <v>621</v>
      </c>
      <c r="H188" s="5">
        <v>44797</v>
      </c>
      <c r="I188" s="4">
        <f t="shared" si="2"/>
        <v>8</v>
      </c>
      <c r="J188" s="3" t="str">
        <f>IFERROR(IFERROR(VLOOKUP(D188,'Controle de Equipamentos '!$J:$W,4,0),VLOOKUP(D188,'Controle-Pipetas e micropipetas'!$J:$V,4,0)),"Adicionado")</f>
        <v>Astorga-PR</v>
      </c>
    </row>
    <row r="189" spans="1:10" x14ac:dyDescent="0.25">
      <c r="A189" s="4" t="s">
        <v>1311</v>
      </c>
      <c r="B189" s="4" t="s">
        <v>830</v>
      </c>
      <c r="C189" s="4" t="s">
        <v>87</v>
      </c>
      <c r="D189" s="9">
        <v>728690</v>
      </c>
      <c r="E189" s="4">
        <v>17686</v>
      </c>
      <c r="F189" s="4" t="s">
        <v>621</v>
      </c>
      <c r="H189" s="5">
        <v>44799</v>
      </c>
      <c r="I189" s="4">
        <f t="shared" si="2"/>
        <v>8</v>
      </c>
      <c r="J189" s="3" t="str">
        <f>IFERROR(IFERROR(VLOOKUP(D189,'Controle de Equipamentos '!$J:$W,4,0),VLOOKUP(D189,'Controle-Pipetas e micropipetas'!$J:$V,4,0)),"Adicionado")</f>
        <v>Triunfo-RS</v>
      </c>
    </row>
    <row r="190" spans="1:10" x14ac:dyDescent="0.25">
      <c r="A190" s="4" t="s">
        <v>619</v>
      </c>
      <c r="B190" s="4" t="s">
        <v>1312</v>
      </c>
      <c r="C190" s="4" t="s">
        <v>1188</v>
      </c>
      <c r="D190" s="9">
        <v>3018600</v>
      </c>
      <c r="E190" s="4">
        <v>17687</v>
      </c>
      <c r="F190" s="4" t="s">
        <v>621</v>
      </c>
      <c r="H190" s="5">
        <v>44799</v>
      </c>
      <c r="I190" s="4">
        <f t="shared" si="2"/>
        <v>8</v>
      </c>
      <c r="J190" s="3" t="str">
        <f>IFERROR(IFERROR(VLOOKUP(D190,'Controle de Equipamentos '!$J:$W,4,0),VLOOKUP(D190,'Controle-Pipetas e micropipetas'!$J:$V,4,0)),"Adicionado")</f>
        <v>Triunfo-RS</v>
      </c>
    </row>
    <row r="191" spans="1:10" ht="30" x14ac:dyDescent="0.25">
      <c r="A191" s="4" t="s">
        <v>619</v>
      </c>
      <c r="B191" s="4" t="s">
        <v>830</v>
      </c>
      <c r="C191" s="4" t="s">
        <v>87</v>
      </c>
      <c r="D191" s="9">
        <v>2905626</v>
      </c>
      <c r="E191" s="4">
        <v>17688</v>
      </c>
      <c r="F191" s="4" t="s">
        <v>621</v>
      </c>
      <c r="G191" s="7" t="s">
        <v>1313</v>
      </c>
      <c r="H191" s="5">
        <v>44799</v>
      </c>
      <c r="I191" s="4">
        <f t="shared" si="2"/>
        <v>8</v>
      </c>
      <c r="J191" s="3" t="str">
        <f>IFERROR(IFERROR(VLOOKUP(D191,'Controle de Equipamentos '!$J:$W,4,0),VLOOKUP(D191,'Controle-Pipetas e micropipetas'!$J:$V,4,0)),"Adicionado")</f>
        <v>Triunfo-RS</v>
      </c>
    </row>
    <row r="192" spans="1:10" x14ac:dyDescent="0.25">
      <c r="A192" s="4" t="s">
        <v>619</v>
      </c>
      <c r="B192" s="4" t="s">
        <v>1314</v>
      </c>
      <c r="C192" s="4" t="s">
        <v>36</v>
      </c>
      <c r="D192" s="9">
        <v>13034</v>
      </c>
      <c r="E192" s="4">
        <v>17689</v>
      </c>
      <c r="F192" s="4" t="s">
        <v>621</v>
      </c>
      <c r="H192" s="5">
        <v>44799</v>
      </c>
      <c r="I192" s="4">
        <f t="shared" si="2"/>
        <v>8</v>
      </c>
      <c r="J192" s="3" t="str">
        <f>IFERROR(IFERROR(VLOOKUP(D192,'Controle de Equipamentos '!$J:$W,4,0),VLOOKUP(D192,'Controle-Pipetas e micropipetas'!$J:$V,4,0)),"Adicionado")</f>
        <v>Triunfo-RS</v>
      </c>
    </row>
    <row r="193" spans="1:10" ht="45" x14ac:dyDescent="0.25">
      <c r="A193" s="4" t="s">
        <v>619</v>
      </c>
      <c r="B193" s="4" t="s">
        <v>1312</v>
      </c>
      <c r="C193" s="4" t="s">
        <v>1188</v>
      </c>
      <c r="D193" s="9">
        <v>3014459</v>
      </c>
      <c r="E193" s="4">
        <v>17690</v>
      </c>
      <c r="F193" s="4" t="s">
        <v>621</v>
      </c>
      <c r="G193" s="7" t="s">
        <v>1315</v>
      </c>
      <c r="H193" s="5">
        <v>44799</v>
      </c>
      <c r="I193" s="4">
        <f t="shared" si="2"/>
        <v>8</v>
      </c>
      <c r="J193" s="3" t="str">
        <f>IFERROR(IFERROR(VLOOKUP(D193,'Controle de Equipamentos '!$J:$W,4,0),VLOOKUP(D193,'Controle-Pipetas e micropipetas'!$J:$V,4,0)),"Adicionado")</f>
        <v>Adicionado</v>
      </c>
    </row>
    <row r="194" spans="1:10" x14ac:dyDescent="0.25">
      <c r="A194" s="4" t="s">
        <v>619</v>
      </c>
      <c r="B194" s="4" t="s">
        <v>682</v>
      </c>
      <c r="C194" s="4" t="s">
        <v>39</v>
      </c>
      <c r="D194" s="9">
        <v>4239606</v>
      </c>
      <c r="E194" s="4">
        <v>17693</v>
      </c>
      <c r="F194" s="4" t="s">
        <v>621</v>
      </c>
      <c r="H194" s="5">
        <v>44799</v>
      </c>
      <c r="I194" s="4">
        <f t="shared" ref="I194:I257" si="3">IF(H194&lt;&gt;"",MONTH(H194),"")</f>
        <v>8</v>
      </c>
      <c r="J194" s="3" t="str">
        <f>IFERROR(IFERROR(VLOOKUP(D194,'Controle de Equipamentos '!$J:$W,4,0),VLOOKUP(D194,'Controle-Pipetas e micropipetas'!$J:$V,4,0)),"Adicionado")</f>
        <v>Triunfo-RS</v>
      </c>
    </row>
    <row r="195" spans="1:10" x14ac:dyDescent="0.25">
      <c r="A195" s="4" t="s">
        <v>942</v>
      </c>
      <c r="B195" s="4" t="s">
        <v>682</v>
      </c>
      <c r="C195" s="4" t="s">
        <v>39</v>
      </c>
      <c r="D195" s="9">
        <v>4212781</v>
      </c>
      <c r="E195" s="4">
        <v>17694</v>
      </c>
      <c r="F195" s="4" t="s">
        <v>621</v>
      </c>
      <c r="H195" s="5">
        <v>44799</v>
      </c>
      <c r="I195" s="4">
        <f t="shared" si="3"/>
        <v>8</v>
      </c>
      <c r="J195" s="3" t="str">
        <f>IFERROR(IFERROR(VLOOKUP(D195,'Controle de Equipamentos '!$J:$W,4,0),VLOOKUP(D195,'Controle-Pipetas e micropipetas'!$J:$V,4,0)),"Adicionado")</f>
        <v>Triunfo-RS</v>
      </c>
    </row>
    <row r="196" spans="1:10" x14ac:dyDescent="0.25">
      <c r="A196" s="4" t="s">
        <v>941</v>
      </c>
      <c r="B196" s="4" t="s">
        <v>682</v>
      </c>
      <c r="C196" s="4" t="s">
        <v>39</v>
      </c>
      <c r="D196" s="9">
        <v>4223906</v>
      </c>
      <c r="E196" s="4">
        <v>17695</v>
      </c>
      <c r="F196" s="4" t="s">
        <v>621</v>
      </c>
      <c r="H196" s="5">
        <v>44799</v>
      </c>
      <c r="I196" s="4">
        <f t="shared" si="3"/>
        <v>8</v>
      </c>
      <c r="J196" s="3" t="str">
        <f>IFERROR(IFERROR(VLOOKUP(D196,'Controle de Equipamentos '!$J:$W,4,0),VLOOKUP(D196,'Controle-Pipetas e micropipetas'!$J:$V,4,0)),"Adicionado")</f>
        <v>Triunfo-RS</v>
      </c>
    </row>
    <row r="197" spans="1:10" x14ac:dyDescent="0.25">
      <c r="A197" s="4" t="s">
        <v>619</v>
      </c>
      <c r="B197" s="4" t="s">
        <v>1316</v>
      </c>
      <c r="C197" s="4" t="s">
        <v>950</v>
      </c>
      <c r="D197" s="9">
        <v>10003036</v>
      </c>
      <c r="E197" s="4">
        <v>17696</v>
      </c>
      <c r="F197" s="4" t="s">
        <v>621</v>
      </c>
      <c r="H197" s="5">
        <v>44799</v>
      </c>
      <c r="I197" s="4">
        <f t="shared" si="3"/>
        <v>8</v>
      </c>
      <c r="J197" s="3" t="str">
        <f>IFERROR(IFERROR(VLOOKUP(D197,'Controle de Equipamentos '!$J:$W,4,0),VLOOKUP(D197,'Controle-Pipetas e micropipetas'!$J:$V,4,0)),"Adicionado")</f>
        <v>Triunfo-RS</v>
      </c>
    </row>
    <row r="198" spans="1:10" ht="30" x14ac:dyDescent="0.25">
      <c r="A198" s="4" t="s">
        <v>619</v>
      </c>
      <c r="B198" s="4" t="s">
        <v>677</v>
      </c>
      <c r="C198" s="4" t="s">
        <v>39</v>
      </c>
      <c r="D198" s="9">
        <v>6274186</v>
      </c>
      <c r="E198" s="4">
        <v>17697</v>
      </c>
      <c r="F198" s="4" t="s">
        <v>621</v>
      </c>
      <c r="G198" s="7" t="s">
        <v>1317</v>
      </c>
      <c r="H198" s="5">
        <v>44799</v>
      </c>
      <c r="I198" s="4">
        <f t="shared" si="3"/>
        <v>8</v>
      </c>
      <c r="J198" s="3" t="str">
        <f>IFERROR(IFERROR(VLOOKUP(D198,'Controle de Equipamentos '!$J:$W,4,0),VLOOKUP(D198,'Controle-Pipetas e micropipetas'!$J:$V,4,0)),"Adicionado")</f>
        <v>Triunfo-RS</v>
      </c>
    </row>
    <row r="199" spans="1:10" x14ac:dyDescent="0.25">
      <c r="A199" s="4" t="s">
        <v>940</v>
      </c>
      <c r="B199" s="4" t="s">
        <v>792</v>
      </c>
      <c r="C199" s="4" t="s">
        <v>36</v>
      </c>
      <c r="D199" s="9" t="s">
        <v>390</v>
      </c>
      <c r="E199" s="4">
        <v>17699</v>
      </c>
      <c r="F199" s="4" t="s">
        <v>621</v>
      </c>
      <c r="H199" s="5">
        <v>44799</v>
      </c>
      <c r="I199" s="4">
        <f t="shared" si="3"/>
        <v>8</v>
      </c>
      <c r="J199" s="3" t="str">
        <f>IFERROR(IFERROR(VLOOKUP(D199,'Controle de Equipamentos '!$J:$W,4,0),VLOOKUP(D199,'Controle-Pipetas e micropipetas'!$J:$V,4,0)),"Adicionado")</f>
        <v>Triunfo-RS</v>
      </c>
    </row>
    <row r="200" spans="1:10" x14ac:dyDescent="0.25">
      <c r="A200" s="4" t="s">
        <v>619</v>
      </c>
      <c r="B200" s="4" t="s">
        <v>939</v>
      </c>
      <c r="C200" s="4" t="s">
        <v>70</v>
      </c>
      <c r="D200" s="9">
        <v>1228420502</v>
      </c>
      <c r="E200" s="4">
        <v>17700</v>
      </c>
      <c r="F200" s="4" t="s">
        <v>621</v>
      </c>
      <c r="H200" s="5">
        <v>44799</v>
      </c>
      <c r="I200" s="4">
        <f t="shared" si="3"/>
        <v>8</v>
      </c>
      <c r="J200" s="3" t="str">
        <f>IFERROR(IFERROR(VLOOKUP(D200,'Controle de Equipamentos '!$J:$W,4,0),VLOOKUP(D200,'Controle-Pipetas e micropipetas'!$J:$V,4,0)),"Adicionado")</f>
        <v>Triunfo-RS</v>
      </c>
    </row>
    <row r="201" spans="1:10" x14ac:dyDescent="0.25">
      <c r="A201" s="4" t="s">
        <v>619</v>
      </c>
      <c r="B201" s="4" t="s">
        <v>643</v>
      </c>
      <c r="C201" s="4" t="s">
        <v>36</v>
      </c>
      <c r="D201" s="9">
        <v>1401857</v>
      </c>
      <c r="E201" s="4">
        <v>17701</v>
      </c>
      <c r="F201" s="4" t="s">
        <v>621</v>
      </c>
      <c r="H201" s="5">
        <v>44799</v>
      </c>
      <c r="I201" s="4">
        <f t="shared" si="3"/>
        <v>8</v>
      </c>
      <c r="J201" s="3" t="str">
        <f>IFERROR(IFERROR(VLOOKUP(D201,'Controle de Equipamentos '!$J:$W,4,0),VLOOKUP(D201,'Controle-Pipetas e micropipetas'!$J:$V,4,0)),"Adicionado")</f>
        <v>Triunfo-RS</v>
      </c>
    </row>
    <row r="202" spans="1:10" x14ac:dyDescent="0.25">
      <c r="A202" s="4" t="s">
        <v>619</v>
      </c>
      <c r="B202" s="4" t="s">
        <v>685</v>
      </c>
      <c r="C202" s="4" t="s">
        <v>36</v>
      </c>
      <c r="D202" s="9">
        <v>141160002025</v>
      </c>
      <c r="E202" s="4">
        <v>17702</v>
      </c>
      <c r="F202" s="4" t="s">
        <v>621</v>
      </c>
      <c r="H202" s="5">
        <v>44799</v>
      </c>
      <c r="I202" s="4">
        <f t="shared" si="3"/>
        <v>8</v>
      </c>
      <c r="J202" s="3" t="str">
        <f>IFERROR(IFERROR(VLOOKUP(D202,'Controle de Equipamentos '!$J:$W,4,0),VLOOKUP(D202,'Controle-Pipetas e micropipetas'!$J:$V,4,0)),"Adicionado")</f>
        <v>Triunfo-RS</v>
      </c>
    </row>
    <row r="203" spans="1:10" x14ac:dyDescent="0.25">
      <c r="A203" s="4" t="s">
        <v>619</v>
      </c>
      <c r="B203" s="4" t="s">
        <v>1318</v>
      </c>
      <c r="C203" s="4" t="s">
        <v>1284</v>
      </c>
      <c r="D203" s="9" t="s">
        <v>1283</v>
      </c>
      <c r="E203" s="4">
        <v>17703</v>
      </c>
      <c r="F203" s="4" t="s">
        <v>621</v>
      </c>
      <c r="H203" s="5">
        <v>44799</v>
      </c>
      <c r="I203" s="4">
        <f t="shared" si="3"/>
        <v>8</v>
      </c>
      <c r="J203" s="3" t="str">
        <f>IFERROR(IFERROR(VLOOKUP(D203,'Controle de Equipamentos '!$J:$W,4,0),VLOOKUP(D203,'Controle-Pipetas e micropipetas'!$J:$V,4,0)),"Adicionado")</f>
        <v>Triunfo-RS</v>
      </c>
    </row>
    <row r="204" spans="1:10" x14ac:dyDescent="0.25">
      <c r="A204" s="4" t="s">
        <v>1319</v>
      </c>
      <c r="B204" s="4" t="s">
        <v>681</v>
      </c>
      <c r="C204" s="4" t="s">
        <v>36</v>
      </c>
      <c r="D204" s="9">
        <v>150580001012</v>
      </c>
      <c r="E204" s="4">
        <v>17704</v>
      </c>
      <c r="F204" s="4" t="s">
        <v>621</v>
      </c>
      <c r="H204" s="5">
        <v>44799</v>
      </c>
      <c r="I204" s="4">
        <f t="shared" si="3"/>
        <v>8</v>
      </c>
      <c r="J204" s="3" t="str">
        <f>IFERROR(IFERROR(VLOOKUP(D204,'Controle de Equipamentos '!$J:$W,4,0),VLOOKUP(D204,'Controle-Pipetas e micropipetas'!$J:$V,4,0)),"Adicionado")</f>
        <v>Triunfo-RS</v>
      </c>
    </row>
    <row r="205" spans="1:10" x14ac:dyDescent="0.25">
      <c r="A205" s="4" t="s">
        <v>619</v>
      </c>
      <c r="B205" s="4" t="s">
        <v>830</v>
      </c>
      <c r="C205" s="4" t="s">
        <v>87</v>
      </c>
      <c r="D205" s="9">
        <v>2224284</v>
      </c>
      <c r="E205" s="4">
        <v>17705</v>
      </c>
      <c r="F205" s="4" t="s">
        <v>621</v>
      </c>
      <c r="H205" s="5">
        <v>44799</v>
      </c>
      <c r="I205" s="4">
        <f t="shared" si="3"/>
        <v>8</v>
      </c>
      <c r="J205" s="3" t="str">
        <f>IFERROR(IFERROR(VLOOKUP(D205,'Controle de Equipamentos '!$J:$W,4,0),VLOOKUP(D205,'Controle-Pipetas e micropipetas'!$J:$V,4,0)),"Adicionado")</f>
        <v>Triunfo-RS</v>
      </c>
    </row>
    <row r="206" spans="1:10" ht="30" x14ac:dyDescent="0.25">
      <c r="A206" s="4" t="s">
        <v>954</v>
      </c>
      <c r="B206" s="4" t="s">
        <v>643</v>
      </c>
      <c r="C206" s="4" t="s">
        <v>36</v>
      </c>
      <c r="D206" s="9">
        <v>1397596</v>
      </c>
      <c r="E206" s="4">
        <v>17721</v>
      </c>
      <c r="F206" s="4" t="s">
        <v>621</v>
      </c>
      <c r="G206" s="7" t="s">
        <v>1320</v>
      </c>
      <c r="H206" s="5">
        <v>44799</v>
      </c>
      <c r="I206" s="4">
        <f t="shared" si="3"/>
        <v>8</v>
      </c>
      <c r="J206" s="3" t="str">
        <f>IFERROR(IFERROR(VLOOKUP(D206,'Controle de Equipamentos '!$J:$W,4,0),VLOOKUP(D206,'Controle-Pipetas e micropipetas'!$J:$V,4,0)),"Adicionado")</f>
        <v>Triunfo-RS</v>
      </c>
    </row>
    <row r="207" spans="1:10" x14ac:dyDescent="0.25">
      <c r="A207" s="4" t="s">
        <v>951</v>
      </c>
      <c r="B207" s="4" t="s">
        <v>830</v>
      </c>
      <c r="C207" s="4" t="s">
        <v>87</v>
      </c>
      <c r="D207" s="9">
        <v>2068786</v>
      </c>
      <c r="E207" s="4">
        <v>17722</v>
      </c>
      <c r="F207" s="4" t="s">
        <v>621</v>
      </c>
      <c r="H207" s="5">
        <v>44799</v>
      </c>
      <c r="I207" s="4">
        <f t="shared" si="3"/>
        <v>8</v>
      </c>
      <c r="J207" s="3" t="str">
        <f>IFERROR(IFERROR(VLOOKUP(D207,'Controle de Equipamentos '!$J:$W,4,0),VLOOKUP(D207,'Controle-Pipetas e micropipetas'!$J:$V,4,0)),"Adicionado")</f>
        <v>Triunfo-RS</v>
      </c>
    </row>
    <row r="208" spans="1:10" x14ac:dyDescent="0.25">
      <c r="A208" s="4" t="s">
        <v>619</v>
      </c>
      <c r="B208" s="4" t="s">
        <v>677</v>
      </c>
      <c r="C208" s="4" t="s">
        <v>39</v>
      </c>
      <c r="D208" s="9">
        <v>6278288</v>
      </c>
      <c r="E208" s="4">
        <v>17723</v>
      </c>
      <c r="F208" s="4" t="s">
        <v>621</v>
      </c>
      <c r="H208" s="5">
        <v>44799</v>
      </c>
      <c r="I208" s="4">
        <f t="shared" si="3"/>
        <v>8</v>
      </c>
      <c r="J208" s="3" t="str">
        <f>IFERROR(IFERROR(VLOOKUP(D208,'Controle de Equipamentos '!$J:$W,4,0),VLOOKUP(D208,'Controle-Pipetas e micropipetas'!$J:$V,4,0)),"Adicionado")</f>
        <v>Triunfo-RS</v>
      </c>
    </row>
    <row r="209" spans="1:10" ht="30" x14ac:dyDescent="0.25">
      <c r="A209" s="4" t="s">
        <v>619</v>
      </c>
      <c r="B209" s="4" t="s">
        <v>677</v>
      </c>
      <c r="C209" s="4" t="s">
        <v>39</v>
      </c>
      <c r="D209" s="9">
        <v>6263410</v>
      </c>
      <c r="E209" s="4">
        <v>17724</v>
      </c>
      <c r="F209" s="4" t="s">
        <v>621</v>
      </c>
      <c r="G209" s="7" t="s">
        <v>1321</v>
      </c>
      <c r="H209" s="5">
        <v>44799</v>
      </c>
      <c r="I209" s="4">
        <f t="shared" si="3"/>
        <v>8</v>
      </c>
      <c r="J209" s="3" t="str">
        <f>IFERROR(IFERROR(VLOOKUP(D209,'Controle de Equipamentos '!$J:$W,4,0),VLOOKUP(D209,'Controle-Pipetas e micropipetas'!$J:$V,4,0)),"Adicionado")</f>
        <v>Triunfo-RS</v>
      </c>
    </row>
    <row r="210" spans="1:10" x14ac:dyDescent="0.25">
      <c r="A210" s="4" t="s">
        <v>619</v>
      </c>
      <c r="B210" s="4" t="s">
        <v>632</v>
      </c>
      <c r="C210" s="4" t="s">
        <v>36</v>
      </c>
      <c r="D210" s="9" t="s">
        <v>1286</v>
      </c>
      <c r="E210" s="4">
        <v>17725</v>
      </c>
      <c r="F210" s="4" t="s">
        <v>621</v>
      </c>
      <c r="H210" s="5">
        <v>44799</v>
      </c>
      <c r="I210" s="4">
        <f t="shared" si="3"/>
        <v>8</v>
      </c>
      <c r="J210" s="3" t="str">
        <f>IFERROR(IFERROR(VLOOKUP(D210,'Controle de Equipamentos '!$J:$W,4,0),VLOOKUP(D210,'Controle-Pipetas e micropipetas'!$J:$V,4,0)),"Adicionado")</f>
        <v>Triunfo-RS</v>
      </c>
    </row>
    <row r="211" spans="1:10" x14ac:dyDescent="0.25">
      <c r="A211" s="4" t="s">
        <v>619</v>
      </c>
      <c r="B211" s="4" t="s">
        <v>685</v>
      </c>
      <c r="C211" s="4" t="s">
        <v>36</v>
      </c>
      <c r="D211" s="9">
        <v>212076601028</v>
      </c>
      <c r="E211" s="4">
        <v>17726</v>
      </c>
      <c r="F211" s="4" t="s">
        <v>621</v>
      </c>
      <c r="H211" s="5">
        <v>44799</v>
      </c>
      <c r="I211" s="4">
        <f t="shared" si="3"/>
        <v>8</v>
      </c>
      <c r="J211" s="3" t="str">
        <f>IFERROR(IFERROR(VLOOKUP(D211,'Controle de Equipamentos '!$J:$W,4,0),VLOOKUP(D211,'Controle-Pipetas e micropipetas'!$J:$V,4,0)),"Adicionado")</f>
        <v>Triunfo-RS</v>
      </c>
    </row>
    <row r="212" spans="1:10" x14ac:dyDescent="0.25">
      <c r="A212" s="4" t="s">
        <v>619</v>
      </c>
      <c r="B212" s="4" t="s">
        <v>688</v>
      </c>
      <c r="C212" s="4" t="s">
        <v>36</v>
      </c>
      <c r="D212" s="9" t="s">
        <v>1279</v>
      </c>
      <c r="E212" s="4">
        <v>17719</v>
      </c>
      <c r="F212" s="4" t="s">
        <v>621</v>
      </c>
      <c r="H212" s="5">
        <v>44799</v>
      </c>
      <c r="I212" s="4">
        <f t="shared" si="3"/>
        <v>8</v>
      </c>
      <c r="J212" s="3" t="str">
        <f>IFERROR(IFERROR(VLOOKUP(D212,'Controle de Equipamentos '!$J:$W,4,0),VLOOKUP(D212,'Controle-Pipetas e micropipetas'!$J:$V,4,0)),"Adicionado")</f>
        <v>Alegrete-RS</v>
      </c>
    </row>
    <row r="213" spans="1:10" x14ac:dyDescent="0.25">
      <c r="A213" s="4" t="s">
        <v>619</v>
      </c>
      <c r="B213" s="4" t="s">
        <v>685</v>
      </c>
      <c r="C213" s="4" t="s">
        <v>36</v>
      </c>
      <c r="D213" s="9">
        <v>210246601028</v>
      </c>
      <c r="E213" s="4">
        <v>17707</v>
      </c>
      <c r="F213" s="4" t="s">
        <v>621</v>
      </c>
      <c r="H213" s="5">
        <v>44799</v>
      </c>
      <c r="I213" s="4">
        <f t="shared" si="3"/>
        <v>8</v>
      </c>
      <c r="J213" s="3" t="str">
        <f>IFERROR(IFERROR(VLOOKUP(D213,'Controle de Equipamentos '!$J:$W,4,0),VLOOKUP(D213,'Controle-Pipetas e micropipetas'!$J:$V,4,0)),"Adicionado")</f>
        <v>Porto Alegre-RS</v>
      </c>
    </row>
    <row r="214" spans="1:10" x14ac:dyDescent="0.25">
      <c r="A214" s="4" t="s">
        <v>619</v>
      </c>
      <c r="B214" s="4" t="s">
        <v>677</v>
      </c>
      <c r="C214" s="4" t="s">
        <v>39</v>
      </c>
      <c r="D214" s="9">
        <v>6270110</v>
      </c>
      <c r="E214" s="4">
        <v>17708</v>
      </c>
      <c r="F214" s="4" t="s">
        <v>621</v>
      </c>
      <c r="H214" s="5">
        <v>44799</v>
      </c>
      <c r="I214" s="4">
        <f t="shared" si="3"/>
        <v>8</v>
      </c>
      <c r="J214" s="3" t="str">
        <f>IFERROR(IFERROR(VLOOKUP(D214,'Controle de Equipamentos '!$J:$W,4,0),VLOOKUP(D214,'Controle-Pipetas e micropipetas'!$J:$V,4,0)),"Adicionado")</f>
        <v>Porto Alegre-RS</v>
      </c>
    </row>
    <row r="215" spans="1:10" x14ac:dyDescent="0.25">
      <c r="A215" s="4" t="s">
        <v>619</v>
      </c>
      <c r="B215" s="4" t="s">
        <v>643</v>
      </c>
      <c r="C215" s="4" t="s">
        <v>36</v>
      </c>
      <c r="D215" s="9">
        <v>1282924</v>
      </c>
      <c r="E215" s="4">
        <v>17709</v>
      </c>
      <c r="F215" s="4" t="s">
        <v>621</v>
      </c>
      <c r="H215" s="5">
        <v>44799</v>
      </c>
      <c r="I215" s="4">
        <f t="shared" si="3"/>
        <v>8</v>
      </c>
      <c r="J215" s="3" t="str">
        <f>IFERROR(IFERROR(VLOOKUP(D215,'Controle de Equipamentos '!$J:$W,4,0),VLOOKUP(D215,'Controle-Pipetas e micropipetas'!$J:$V,4,0)),"Adicionado")</f>
        <v>Porto Alegre-RS</v>
      </c>
    </row>
    <row r="216" spans="1:10" x14ac:dyDescent="0.25">
      <c r="A216" s="4" t="s">
        <v>619</v>
      </c>
      <c r="B216" s="4" t="s">
        <v>830</v>
      </c>
      <c r="C216" s="4" t="s">
        <v>87</v>
      </c>
      <c r="D216" s="9">
        <v>1526469</v>
      </c>
      <c r="E216" s="4">
        <v>17710</v>
      </c>
      <c r="F216" s="4" t="s">
        <v>621</v>
      </c>
      <c r="H216" s="5">
        <v>44799</v>
      </c>
      <c r="I216" s="4">
        <f t="shared" si="3"/>
        <v>8</v>
      </c>
      <c r="J216" s="3" t="str">
        <f>IFERROR(IFERROR(VLOOKUP(D216,'Controle de Equipamentos '!$J:$W,4,0),VLOOKUP(D216,'Controle-Pipetas e micropipetas'!$J:$V,4,0)),"Adicionado")</f>
        <v>Porto Alegre-RS</v>
      </c>
    </row>
    <row r="217" spans="1:10" x14ac:dyDescent="0.25">
      <c r="A217" s="4" t="s">
        <v>619</v>
      </c>
      <c r="B217" s="4" t="s">
        <v>830</v>
      </c>
      <c r="C217" s="4" t="s">
        <v>87</v>
      </c>
      <c r="D217" s="9">
        <v>2015768</v>
      </c>
      <c r="E217" s="4">
        <v>17711</v>
      </c>
      <c r="F217" s="4" t="s">
        <v>621</v>
      </c>
      <c r="H217" s="5">
        <v>44799</v>
      </c>
      <c r="I217" s="4">
        <f t="shared" si="3"/>
        <v>8</v>
      </c>
      <c r="J217" s="3" t="str">
        <f>IFERROR(IFERROR(VLOOKUP(D217,'Controle de Equipamentos '!$J:$W,4,0),VLOOKUP(D217,'Controle-Pipetas e micropipetas'!$J:$V,4,0)),"Adicionado")</f>
        <v>Porto Alegre-RS</v>
      </c>
    </row>
    <row r="218" spans="1:10" x14ac:dyDescent="0.25">
      <c r="A218" s="4" t="s">
        <v>619</v>
      </c>
      <c r="B218" s="4" t="s">
        <v>1323</v>
      </c>
      <c r="C218" s="4" t="s">
        <v>189</v>
      </c>
      <c r="D218" s="9">
        <v>19102890001009</v>
      </c>
      <c r="E218" s="4">
        <v>17712</v>
      </c>
      <c r="F218" s="4" t="s">
        <v>621</v>
      </c>
      <c r="H218" s="5">
        <v>44799</v>
      </c>
      <c r="I218" s="4">
        <f t="shared" si="3"/>
        <v>8</v>
      </c>
      <c r="J218" s="3" t="str">
        <f>IFERROR(IFERROR(VLOOKUP(D218,'Controle de Equipamentos '!$J:$W,4,0),VLOOKUP(D218,'Controle-Pipetas e micropipetas'!$J:$V,4,0)),"Adicionado")</f>
        <v>Porto Alegre-RS</v>
      </c>
    </row>
    <row r="219" spans="1:10" x14ac:dyDescent="0.25">
      <c r="A219" s="4" t="s">
        <v>619</v>
      </c>
      <c r="B219" s="4" t="s">
        <v>1322</v>
      </c>
      <c r="C219" s="4" t="s">
        <v>39</v>
      </c>
      <c r="D219" s="9">
        <v>6253970</v>
      </c>
      <c r="E219" s="4">
        <v>17718</v>
      </c>
      <c r="F219" s="4" t="s">
        <v>621</v>
      </c>
      <c r="H219" s="5">
        <v>44799</v>
      </c>
      <c r="I219" s="4">
        <f t="shared" si="3"/>
        <v>8</v>
      </c>
      <c r="J219" s="3" t="str">
        <f>IFERROR(IFERROR(VLOOKUP(D219,'Controle de Equipamentos '!$J:$W,4,0),VLOOKUP(D219,'Controle-Pipetas e micropipetas'!$J:$V,4,0)),"Adicionado")</f>
        <v>Alegrete-RS</v>
      </c>
    </row>
    <row r="220" spans="1:10" x14ac:dyDescent="0.25">
      <c r="A220" s="4" t="s">
        <v>1324</v>
      </c>
      <c r="B220" s="4" t="s">
        <v>1325</v>
      </c>
      <c r="C220" s="4" t="s">
        <v>337</v>
      </c>
      <c r="D220" s="9">
        <v>27308347</v>
      </c>
      <c r="E220" s="4">
        <v>17983</v>
      </c>
      <c r="F220" s="4" t="s">
        <v>621</v>
      </c>
      <c r="H220" s="5">
        <v>44812</v>
      </c>
      <c r="I220" s="4">
        <f t="shared" si="3"/>
        <v>9</v>
      </c>
      <c r="J220" s="3" t="str">
        <f>IFERROR(IFERROR(VLOOKUP(D220,'Controle de Equipamentos '!$J:$W,4,0),VLOOKUP(D220,'Controle-Pipetas e micropipetas'!$J:$V,4,0)),"Adicionado")</f>
        <v>Sorocaba-SP</v>
      </c>
    </row>
    <row r="221" spans="1:10" x14ac:dyDescent="0.25">
      <c r="A221" s="4" t="s">
        <v>1326</v>
      </c>
      <c r="B221" s="4" t="s">
        <v>1329</v>
      </c>
      <c r="C221" s="4" t="s">
        <v>719</v>
      </c>
      <c r="D221" s="9" t="s">
        <v>1332</v>
      </c>
      <c r="E221" s="4">
        <v>17984</v>
      </c>
      <c r="F221" s="4" t="s">
        <v>621</v>
      </c>
      <c r="H221" s="5">
        <v>44812</v>
      </c>
      <c r="I221" s="4">
        <f t="shared" si="3"/>
        <v>9</v>
      </c>
      <c r="J221" s="3" t="str">
        <f>IFERROR(IFERROR(VLOOKUP(D221,'Controle de Equipamentos '!$J:$W,4,0),VLOOKUP(D221,'Controle-Pipetas e micropipetas'!$J:$V,4,0)),"Adicionado")</f>
        <v>Sorocaba-SP</v>
      </c>
    </row>
    <row r="222" spans="1:10" x14ac:dyDescent="0.25">
      <c r="A222" s="4" t="s">
        <v>1327</v>
      </c>
      <c r="B222" s="4" t="s">
        <v>1330</v>
      </c>
      <c r="C222" s="4" t="s">
        <v>70</v>
      </c>
      <c r="D222" s="9">
        <v>1113112822</v>
      </c>
      <c r="E222" s="4">
        <v>17985</v>
      </c>
      <c r="F222" s="4" t="s">
        <v>621</v>
      </c>
      <c r="H222" s="5">
        <v>44812</v>
      </c>
      <c r="I222" s="4">
        <f t="shared" si="3"/>
        <v>9</v>
      </c>
      <c r="J222" s="3" t="str">
        <f>IFERROR(IFERROR(VLOOKUP(D222,'Controle de Equipamentos '!$J:$W,4,0),VLOOKUP(D222,'Controle-Pipetas e micropipetas'!$J:$V,4,0)),"Adicionado")</f>
        <v>Sorocaba-SP</v>
      </c>
    </row>
    <row r="223" spans="1:10" x14ac:dyDescent="0.25">
      <c r="A223" s="4" t="s">
        <v>1328</v>
      </c>
      <c r="B223" s="4" t="s">
        <v>1331</v>
      </c>
      <c r="C223" s="4" t="s">
        <v>70</v>
      </c>
      <c r="D223" s="9" t="s">
        <v>468</v>
      </c>
      <c r="E223" s="4">
        <v>17986</v>
      </c>
      <c r="F223" s="4" t="s">
        <v>621</v>
      </c>
      <c r="H223" s="5">
        <v>44812</v>
      </c>
      <c r="I223" s="4">
        <f t="shared" si="3"/>
        <v>9</v>
      </c>
      <c r="J223" s="3" t="str">
        <f>IFERROR(IFERROR(VLOOKUP(D223,'Controle de Equipamentos '!$J:$W,4,0),VLOOKUP(D223,'Controle-Pipetas e micropipetas'!$J:$V,4,0)),"Adicionado")</f>
        <v>Sorocaba-SP</v>
      </c>
    </row>
    <row r="224" spans="1:10" x14ac:dyDescent="0.25">
      <c r="A224" s="4" t="s">
        <v>619</v>
      </c>
      <c r="B224" s="4" t="s">
        <v>725</v>
      </c>
      <c r="C224" s="4" t="s">
        <v>36</v>
      </c>
      <c r="D224" s="9" t="s">
        <v>1336</v>
      </c>
      <c r="E224" s="4">
        <v>18010</v>
      </c>
      <c r="F224" s="4" t="s">
        <v>621</v>
      </c>
      <c r="H224" s="5">
        <v>44817</v>
      </c>
      <c r="I224" s="4">
        <f t="shared" si="3"/>
        <v>9</v>
      </c>
      <c r="J224" s="3" t="str">
        <f>IFERROR(IFERROR(VLOOKUP(D224,'Controle de Equipamentos '!$J:$W,4,0),VLOOKUP(D224,'Controle-Pipetas e micropipetas'!$J:$V,4,0)),"Adicionado")</f>
        <v xml:space="preserve">Divinópolis-MG </v>
      </c>
    </row>
    <row r="225" spans="1:10" x14ac:dyDescent="0.25">
      <c r="A225" s="4" t="s">
        <v>619</v>
      </c>
      <c r="B225" s="4" t="s">
        <v>699</v>
      </c>
      <c r="C225" s="4" t="s">
        <v>36</v>
      </c>
      <c r="D225" s="9">
        <v>133510002005</v>
      </c>
      <c r="E225" s="4">
        <v>18011</v>
      </c>
      <c r="F225" s="4" t="s">
        <v>621</v>
      </c>
      <c r="H225" s="5">
        <v>44817</v>
      </c>
      <c r="I225" s="4">
        <f t="shared" si="3"/>
        <v>9</v>
      </c>
      <c r="J225" s="3" t="str">
        <f>IFERROR(IFERROR(VLOOKUP(D225,'Controle de Equipamentos '!$J:$W,4,0),VLOOKUP(D225,'Controle-Pipetas e micropipetas'!$J:$V,4,0)),"Adicionado")</f>
        <v xml:space="preserve">Divinópolis-MG </v>
      </c>
    </row>
    <row r="226" spans="1:10" x14ac:dyDescent="0.25">
      <c r="A226" s="4" t="s">
        <v>619</v>
      </c>
      <c r="B226" s="4" t="s">
        <v>692</v>
      </c>
      <c r="C226" s="4" t="s">
        <v>39</v>
      </c>
      <c r="D226" s="9">
        <v>6266879</v>
      </c>
      <c r="E226" s="4">
        <v>18012</v>
      </c>
      <c r="F226" s="4" t="s">
        <v>621</v>
      </c>
      <c r="H226" s="5">
        <v>44817</v>
      </c>
      <c r="I226" s="4">
        <f t="shared" si="3"/>
        <v>9</v>
      </c>
      <c r="J226" s="3" t="str">
        <f>IFERROR(IFERROR(VLOOKUP(D226,'Controle de Equipamentos '!$J:$W,4,0),VLOOKUP(D226,'Controle-Pipetas e micropipetas'!$J:$V,4,0)),"Adicionado")</f>
        <v xml:space="preserve">Divinópolis-MG </v>
      </c>
    </row>
    <row r="227" spans="1:10" ht="30" x14ac:dyDescent="0.25">
      <c r="A227" s="4" t="s">
        <v>619</v>
      </c>
      <c r="B227" s="4" t="s">
        <v>1337</v>
      </c>
      <c r="C227" s="4" t="s">
        <v>36</v>
      </c>
      <c r="D227" s="9" t="s">
        <v>185</v>
      </c>
      <c r="E227" s="4">
        <v>18014</v>
      </c>
      <c r="F227" s="4" t="s">
        <v>621</v>
      </c>
      <c r="G227" s="7" t="s">
        <v>1338</v>
      </c>
      <c r="H227" s="5">
        <v>44817</v>
      </c>
      <c r="I227" s="4">
        <f t="shared" si="3"/>
        <v>9</v>
      </c>
      <c r="J227" s="3" t="str">
        <f>IFERROR(IFERROR(VLOOKUP(D227,'Controle de Equipamentos '!$J:$W,4,0),VLOOKUP(D227,'Controle-Pipetas e micropipetas'!$J:$V,4,0)),"Adicionado")</f>
        <v xml:space="preserve">Divinópolis-MG </v>
      </c>
    </row>
    <row r="228" spans="1:10" x14ac:dyDescent="0.25">
      <c r="A228" s="4" t="s">
        <v>619</v>
      </c>
      <c r="B228" s="4" t="s">
        <v>1339</v>
      </c>
      <c r="C228" s="4" t="s">
        <v>156</v>
      </c>
      <c r="D228" s="9">
        <v>2736</v>
      </c>
      <c r="E228" s="4">
        <v>18015</v>
      </c>
      <c r="F228" s="4" t="s">
        <v>621</v>
      </c>
      <c r="H228" s="5">
        <v>44817</v>
      </c>
      <c r="I228" s="4">
        <f t="shared" si="3"/>
        <v>9</v>
      </c>
      <c r="J228" s="3" t="str">
        <f>IFERROR(IFERROR(VLOOKUP(D228,'Controle de Equipamentos '!$J:$W,4,0),VLOOKUP(D228,'Controle-Pipetas e micropipetas'!$J:$V,4,0)),"Adicionado")</f>
        <v xml:space="preserve">Divinópolis-MG </v>
      </c>
    </row>
    <row r="229" spans="1:10" x14ac:dyDescent="0.25">
      <c r="A229" s="4" t="s">
        <v>619</v>
      </c>
      <c r="B229" s="4" t="s">
        <v>1238</v>
      </c>
      <c r="C229" s="4" t="s">
        <v>39</v>
      </c>
      <c r="D229" s="9">
        <v>4226993</v>
      </c>
      <c r="E229" s="4">
        <v>18016</v>
      </c>
      <c r="F229" s="4" t="s">
        <v>621</v>
      </c>
      <c r="H229" s="5">
        <v>44817</v>
      </c>
      <c r="I229" s="4">
        <f t="shared" si="3"/>
        <v>9</v>
      </c>
      <c r="J229" s="3" t="str">
        <f>IFERROR(IFERROR(VLOOKUP(D229,'Controle de Equipamentos '!$J:$W,4,0),VLOOKUP(D229,'Controle-Pipetas e micropipetas'!$J:$V,4,0)),"Adicionado")</f>
        <v xml:space="preserve">Divinópolis-MG </v>
      </c>
    </row>
    <row r="230" spans="1:10" x14ac:dyDescent="0.25">
      <c r="A230" s="4" t="s">
        <v>619</v>
      </c>
      <c r="B230" s="4" t="s">
        <v>1238</v>
      </c>
      <c r="C230" s="4" t="s">
        <v>39</v>
      </c>
      <c r="D230" s="9">
        <v>4212782</v>
      </c>
      <c r="E230" s="4">
        <v>18035</v>
      </c>
      <c r="F230" s="4" t="s">
        <v>621</v>
      </c>
      <c r="H230" s="5">
        <v>44817</v>
      </c>
      <c r="I230" s="4">
        <f t="shared" si="3"/>
        <v>9</v>
      </c>
      <c r="J230" s="3" t="str">
        <f>IFERROR(IFERROR(VLOOKUP(D230,'Controle de Equipamentos '!$J:$W,4,0),VLOOKUP(D230,'Controle-Pipetas e micropipetas'!$J:$V,4,0)),"Adicionado")</f>
        <v xml:space="preserve">Divinópolis-MG </v>
      </c>
    </row>
    <row r="231" spans="1:10" x14ac:dyDescent="0.25">
      <c r="A231" s="4" t="s">
        <v>619</v>
      </c>
      <c r="B231" s="4" t="s">
        <v>1342</v>
      </c>
      <c r="C231" s="4" t="s">
        <v>189</v>
      </c>
      <c r="D231" s="9">
        <v>464</v>
      </c>
      <c r="E231" s="4">
        <v>18002</v>
      </c>
      <c r="F231" s="4" t="s">
        <v>621</v>
      </c>
      <c r="G231" s="7" t="s">
        <v>1348</v>
      </c>
      <c r="H231" s="5">
        <v>44817</v>
      </c>
      <c r="I231" s="4">
        <f t="shared" si="3"/>
        <v>9</v>
      </c>
      <c r="J231" s="3" t="str">
        <f>IFERROR(IFERROR(VLOOKUP(D231,'Controle de Equipamentos '!$J:$W,4,0),VLOOKUP(D231,'Controle-Pipetas e micropipetas'!$J:$V,4,0)),"Adicionado")</f>
        <v>Serra-ES</v>
      </c>
    </row>
    <row r="232" spans="1:10" ht="30" x14ac:dyDescent="0.25">
      <c r="A232" s="4">
        <v>17103</v>
      </c>
      <c r="B232" s="4" t="s">
        <v>761</v>
      </c>
      <c r="C232" s="4" t="s">
        <v>36</v>
      </c>
      <c r="D232" s="9">
        <v>1199043</v>
      </c>
      <c r="E232" s="4">
        <v>18003</v>
      </c>
      <c r="F232" s="4" t="s">
        <v>621</v>
      </c>
      <c r="G232" s="7" t="s">
        <v>1349</v>
      </c>
      <c r="H232" s="5">
        <v>44817</v>
      </c>
      <c r="I232" s="4">
        <f t="shared" si="3"/>
        <v>9</v>
      </c>
      <c r="J232" s="3" t="str">
        <f>IFERROR(IFERROR(VLOOKUP(D232,'Controle de Equipamentos '!$J:$W,4,0),VLOOKUP(D232,'Controle-Pipetas e micropipetas'!$J:$V,4,0)),"Adicionado")</f>
        <v>Serra-ES</v>
      </c>
    </row>
    <row r="233" spans="1:10" x14ac:dyDescent="0.25">
      <c r="A233" s="4" t="s">
        <v>619</v>
      </c>
      <c r="B233" s="4" t="s">
        <v>1343</v>
      </c>
      <c r="C233" s="4" t="s">
        <v>39</v>
      </c>
      <c r="D233" s="9">
        <v>6261856</v>
      </c>
      <c r="E233" s="4">
        <v>18004</v>
      </c>
      <c r="F233" s="4" t="s">
        <v>621</v>
      </c>
      <c r="G233" s="7" t="s">
        <v>1350</v>
      </c>
      <c r="H233" s="5">
        <v>44817</v>
      </c>
      <c r="I233" s="4">
        <f t="shared" si="3"/>
        <v>9</v>
      </c>
      <c r="J233" s="3" t="str">
        <f>IFERROR(IFERROR(VLOOKUP(D233,'Controle de Equipamentos '!$J:$W,4,0),VLOOKUP(D233,'Controle-Pipetas e micropipetas'!$J:$V,4,0)),"Adicionado")</f>
        <v>Serra-ES</v>
      </c>
    </row>
    <row r="234" spans="1:10" x14ac:dyDescent="0.25">
      <c r="A234" s="4" t="s">
        <v>1341</v>
      </c>
      <c r="B234" s="4" t="s">
        <v>1343</v>
      </c>
      <c r="C234" s="4" t="s">
        <v>39</v>
      </c>
      <c r="D234" s="9">
        <v>6247839</v>
      </c>
      <c r="E234" s="4">
        <v>18005</v>
      </c>
      <c r="F234" s="4" t="s">
        <v>621</v>
      </c>
      <c r="H234" s="5">
        <v>44817</v>
      </c>
      <c r="I234" s="4">
        <f t="shared" si="3"/>
        <v>9</v>
      </c>
      <c r="J234" s="3" t="str">
        <f>IFERROR(IFERROR(VLOOKUP(D234,'Controle de Equipamentos '!$J:$W,4,0),VLOOKUP(D234,'Controle-Pipetas e micropipetas'!$J:$V,4,0)),"Adicionado")</f>
        <v>Serra-ES</v>
      </c>
    </row>
    <row r="235" spans="1:10" ht="30" x14ac:dyDescent="0.25">
      <c r="A235" s="4" t="s">
        <v>619</v>
      </c>
      <c r="B235" s="4" t="s">
        <v>1344</v>
      </c>
      <c r="C235" s="4" t="s">
        <v>42</v>
      </c>
      <c r="D235" s="9">
        <v>48493</v>
      </c>
      <c r="E235" s="4">
        <v>18006</v>
      </c>
      <c r="F235" s="4" t="s">
        <v>621</v>
      </c>
      <c r="G235" s="7" t="s">
        <v>1351</v>
      </c>
      <c r="H235" s="5">
        <v>44817</v>
      </c>
      <c r="I235" s="4">
        <f t="shared" si="3"/>
        <v>9</v>
      </c>
      <c r="J235" s="3" t="str">
        <f>IFERROR(IFERROR(VLOOKUP(D235,'Controle de Equipamentos '!$J:$W,4,0),VLOOKUP(D235,'Controle-Pipetas e micropipetas'!$J:$V,4,0)),"Adicionado")</f>
        <v>Serra-ES</v>
      </c>
    </row>
    <row r="236" spans="1:10" ht="30" x14ac:dyDescent="0.25">
      <c r="A236" s="4" t="s">
        <v>619</v>
      </c>
      <c r="B236" s="4" t="s">
        <v>1345</v>
      </c>
      <c r="C236" s="4" t="s">
        <v>156</v>
      </c>
      <c r="D236" s="9">
        <v>1521</v>
      </c>
      <c r="E236" s="4">
        <v>18007</v>
      </c>
      <c r="F236" s="4" t="s">
        <v>621</v>
      </c>
      <c r="G236" s="7" t="s">
        <v>1352</v>
      </c>
      <c r="H236" s="5">
        <v>44817</v>
      </c>
      <c r="I236" s="4">
        <f t="shared" si="3"/>
        <v>9</v>
      </c>
      <c r="J236" s="3" t="str">
        <f>IFERROR(IFERROR(VLOOKUP(D236,'Controle de Equipamentos '!$J:$W,4,0),VLOOKUP(D236,'Controle-Pipetas e micropipetas'!$J:$V,4,0)),"Adicionado")</f>
        <v>Serra-ES</v>
      </c>
    </row>
    <row r="237" spans="1:10" x14ac:dyDescent="0.25">
      <c r="A237" s="4" t="s">
        <v>619</v>
      </c>
      <c r="B237" s="4" t="s">
        <v>1346</v>
      </c>
      <c r="C237" s="4" t="s">
        <v>42</v>
      </c>
      <c r="D237" s="9">
        <v>68553</v>
      </c>
      <c r="E237" s="4">
        <v>18008</v>
      </c>
      <c r="F237" s="4" t="s">
        <v>621</v>
      </c>
      <c r="H237" s="5">
        <v>44817</v>
      </c>
      <c r="I237" s="4">
        <f t="shared" si="3"/>
        <v>9</v>
      </c>
      <c r="J237" s="3" t="str">
        <f>IFERROR(IFERROR(VLOOKUP(D237,'Controle de Equipamentos '!$J:$W,4,0),VLOOKUP(D237,'Controle-Pipetas e micropipetas'!$J:$V,4,0)),"Adicionado")</f>
        <v>Serra-ES</v>
      </c>
    </row>
    <row r="238" spans="1:10" ht="30" x14ac:dyDescent="0.25">
      <c r="A238" s="4" t="s">
        <v>619</v>
      </c>
      <c r="B238" s="4" t="s">
        <v>745</v>
      </c>
      <c r="C238" s="4" t="s">
        <v>344</v>
      </c>
      <c r="D238" s="9" t="s">
        <v>159</v>
      </c>
      <c r="E238" s="4">
        <v>18009</v>
      </c>
      <c r="F238" s="4" t="s">
        <v>621</v>
      </c>
      <c r="G238" s="7" t="s">
        <v>1353</v>
      </c>
      <c r="H238" s="5">
        <v>44817</v>
      </c>
      <c r="I238" s="4">
        <f t="shared" si="3"/>
        <v>9</v>
      </c>
      <c r="J238" s="3" t="str">
        <f>IFERROR(IFERROR(VLOOKUP(D238,'Controle de Equipamentos '!$J:$W,4,0),VLOOKUP(D238,'Controle-Pipetas e micropipetas'!$J:$V,4,0)),"Adicionado")</f>
        <v>Serra-ES</v>
      </c>
    </row>
    <row r="239" spans="1:10" x14ac:dyDescent="0.25">
      <c r="A239" s="4" t="s">
        <v>619</v>
      </c>
      <c r="B239" s="4" t="s">
        <v>1347</v>
      </c>
      <c r="C239" s="4" t="s">
        <v>719</v>
      </c>
      <c r="D239" s="9">
        <v>12199</v>
      </c>
      <c r="E239" s="4">
        <v>18066</v>
      </c>
      <c r="F239" s="4" t="s">
        <v>621</v>
      </c>
      <c r="H239" s="5">
        <v>44817</v>
      </c>
      <c r="I239" s="4">
        <f t="shared" si="3"/>
        <v>9</v>
      </c>
      <c r="J239" s="3" t="str">
        <f>IFERROR(IFERROR(VLOOKUP(D239,'Controle de Equipamentos '!$J:$W,4,0),VLOOKUP(D239,'Controle-Pipetas e micropipetas'!$J:$V,4,0)),"Adicionado")</f>
        <v>Serra-ES</v>
      </c>
    </row>
    <row r="240" spans="1:10" x14ac:dyDescent="0.25">
      <c r="A240" s="4" t="s">
        <v>959</v>
      </c>
      <c r="B240" s="4" t="s">
        <v>1360</v>
      </c>
      <c r="C240" s="4" t="s">
        <v>36</v>
      </c>
      <c r="D240" s="9" t="s">
        <v>204</v>
      </c>
      <c r="E240" s="4">
        <v>18036</v>
      </c>
      <c r="F240" s="4" t="s">
        <v>621</v>
      </c>
      <c r="H240" s="5">
        <v>44819</v>
      </c>
      <c r="I240" s="4">
        <f t="shared" si="3"/>
        <v>9</v>
      </c>
      <c r="J240" s="3" t="str">
        <f>IFERROR(IFERROR(VLOOKUP(D240,'Controle de Equipamentos '!$J:$W,4,0),VLOOKUP(D240,'Controle-Pipetas e micropipetas'!$J:$V,4,0)),"Adicionado")</f>
        <v>Juiz de Fora-MG</v>
      </c>
    </row>
    <row r="241" spans="1:10" x14ac:dyDescent="0.25">
      <c r="A241" s="4" t="s">
        <v>619</v>
      </c>
      <c r="B241" s="4" t="s">
        <v>1360</v>
      </c>
      <c r="C241" s="4" t="s">
        <v>36</v>
      </c>
      <c r="D241" s="9" t="s">
        <v>209</v>
      </c>
      <c r="E241" s="4">
        <v>18037</v>
      </c>
      <c r="F241" s="4" t="s">
        <v>621</v>
      </c>
      <c r="H241" s="5">
        <v>44819</v>
      </c>
      <c r="I241" s="4">
        <f t="shared" si="3"/>
        <v>9</v>
      </c>
      <c r="J241" s="3" t="str">
        <f>IFERROR(IFERROR(VLOOKUP(D241,'Controle de Equipamentos '!$J:$W,4,0),VLOOKUP(D241,'Controle-Pipetas e micropipetas'!$J:$V,4,0)),"Adicionado")</f>
        <v>Juiz de Fora-MG</v>
      </c>
    </row>
    <row r="242" spans="1:10" x14ac:dyDescent="0.25">
      <c r="A242" s="4" t="s">
        <v>1358</v>
      </c>
      <c r="B242" s="4" t="s">
        <v>1339</v>
      </c>
      <c r="C242" s="4" t="s">
        <v>156</v>
      </c>
      <c r="D242" s="9">
        <v>1646</v>
      </c>
      <c r="E242" s="4">
        <v>18038</v>
      </c>
      <c r="F242" s="4" t="s">
        <v>621</v>
      </c>
      <c r="H242" s="5">
        <v>44819</v>
      </c>
      <c r="I242" s="4">
        <f t="shared" si="3"/>
        <v>9</v>
      </c>
      <c r="J242" s="3" t="str">
        <f>IFERROR(IFERROR(VLOOKUP(D242,'Controle de Equipamentos '!$J:$W,4,0),VLOOKUP(D242,'Controle-Pipetas e micropipetas'!$J:$V,4,0)),"Adicionado")</f>
        <v>Juiz de Fora-MG</v>
      </c>
    </row>
    <row r="243" spans="1:10" x14ac:dyDescent="0.25">
      <c r="A243" s="4" t="s">
        <v>968</v>
      </c>
      <c r="B243" s="4" t="s">
        <v>1238</v>
      </c>
      <c r="C243" s="4" t="s">
        <v>39</v>
      </c>
      <c r="D243" s="9">
        <v>4222111</v>
      </c>
      <c r="E243" s="4">
        <v>18039</v>
      </c>
      <c r="F243" s="4" t="s">
        <v>621</v>
      </c>
      <c r="H243" s="5">
        <v>44819</v>
      </c>
      <c r="I243" s="4">
        <f t="shared" si="3"/>
        <v>9</v>
      </c>
      <c r="J243" s="3" t="str">
        <f>IFERROR(IFERROR(VLOOKUP(D243,'Controle de Equipamentos '!$J:$W,4,0),VLOOKUP(D243,'Controle-Pipetas e micropipetas'!$J:$V,4,0)),"Adicionado")</f>
        <v>Juiz de Fora-MG</v>
      </c>
    </row>
    <row r="244" spans="1:10" x14ac:dyDescent="0.25">
      <c r="A244" s="4" t="s">
        <v>619</v>
      </c>
      <c r="B244" s="4" t="s">
        <v>1362</v>
      </c>
      <c r="C244" s="4" t="s">
        <v>210</v>
      </c>
      <c r="D244" s="9">
        <v>8677501</v>
      </c>
      <c r="E244" s="4">
        <v>18172</v>
      </c>
      <c r="F244" s="4" t="s">
        <v>621</v>
      </c>
      <c r="H244" s="5">
        <v>44819</v>
      </c>
      <c r="I244" s="4">
        <f t="shared" si="3"/>
        <v>9</v>
      </c>
      <c r="J244" s="3" t="str">
        <f>IFERROR(IFERROR(VLOOKUP(D244,'Controle de Equipamentos '!$J:$W,4,0),VLOOKUP(D244,'Controle-Pipetas e micropipetas'!$J:$V,4,0)),"Adicionado")</f>
        <v>Juiz de Fora-MG</v>
      </c>
    </row>
    <row r="245" spans="1:10" x14ac:dyDescent="0.25">
      <c r="A245" s="4" t="s">
        <v>619</v>
      </c>
      <c r="B245" s="4" t="s">
        <v>767</v>
      </c>
      <c r="C245" s="4" t="s">
        <v>42</v>
      </c>
      <c r="D245" s="9">
        <v>63259</v>
      </c>
      <c r="E245" s="4">
        <v>18173</v>
      </c>
      <c r="F245" s="4" t="s">
        <v>621</v>
      </c>
      <c r="H245" s="5">
        <v>44819</v>
      </c>
      <c r="I245" s="4">
        <f t="shared" si="3"/>
        <v>9</v>
      </c>
      <c r="J245" s="3" t="str">
        <f>IFERROR(IFERROR(VLOOKUP(D245,'Controle de Equipamentos '!$J:$W,4,0),VLOOKUP(D245,'Controle-Pipetas e micropipetas'!$J:$V,4,0)),"Adicionado")</f>
        <v>Juiz de Fora-MG</v>
      </c>
    </row>
    <row r="246" spans="1:10" x14ac:dyDescent="0.25">
      <c r="A246" s="4" t="s">
        <v>1359</v>
      </c>
      <c r="B246" s="4" t="s">
        <v>1361</v>
      </c>
      <c r="C246" s="4" t="s">
        <v>36</v>
      </c>
      <c r="D246" s="9">
        <v>341053</v>
      </c>
      <c r="E246" s="4">
        <v>18174</v>
      </c>
      <c r="F246" s="4" t="s">
        <v>621</v>
      </c>
      <c r="H246" s="5">
        <v>44819</v>
      </c>
      <c r="I246" s="4">
        <f t="shared" si="3"/>
        <v>9</v>
      </c>
      <c r="J246" s="3" t="str">
        <f>IFERROR(IFERROR(VLOOKUP(D246,'Controle de Equipamentos '!$J:$W,4,0),VLOOKUP(D246,'Controle-Pipetas e micropipetas'!$J:$V,4,0)),"Adicionado")</f>
        <v>Juiz de Fora-MG</v>
      </c>
    </row>
    <row r="247" spans="1:10" x14ac:dyDescent="0.25">
      <c r="A247" s="4" t="s">
        <v>976</v>
      </c>
      <c r="B247" s="4" t="s">
        <v>1365</v>
      </c>
      <c r="C247" s="4" t="s">
        <v>42</v>
      </c>
      <c r="D247" s="9">
        <v>21883</v>
      </c>
      <c r="E247" s="4">
        <v>18193</v>
      </c>
      <c r="F247" s="4" t="s">
        <v>621</v>
      </c>
      <c r="H247" s="5">
        <v>44823</v>
      </c>
      <c r="I247" s="4">
        <f t="shared" si="3"/>
        <v>9</v>
      </c>
      <c r="J247" s="3" t="str">
        <f>IFERROR(IFERROR(VLOOKUP(D247,'Controle de Equipamentos '!$J:$W,4,0),VLOOKUP(D247,'Controle-Pipetas e micropipetas'!$J:$V,4,0)),"Adicionado")</f>
        <v>Uruguaiana-RS</v>
      </c>
    </row>
    <row r="248" spans="1:10" x14ac:dyDescent="0.25">
      <c r="A248" s="4" t="s">
        <v>1363</v>
      </c>
      <c r="B248" s="4" t="s">
        <v>1366</v>
      </c>
      <c r="C248" s="4" t="s">
        <v>399</v>
      </c>
      <c r="D248" s="9" t="s">
        <v>398</v>
      </c>
      <c r="E248" s="4">
        <v>18194</v>
      </c>
      <c r="F248" s="4" t="s">
        <v>621</v>
      </c>
      <c r="H248" s="5">
        <v>44823</v>
      </c>
      <c r="I248" s="4">
        <f t="shared" si="3"/>
        <v>9</v>
      </c>
      <c r="J248" s="3" t="str">
        <f>IFERROR(IFERROR(VLOOKUP(D248,'Controle de Equipamentos '!$J:$W,4,0),VLOOKUP(D248,'Controle-Pipetas e micropipetas'!$J:$V,4,0)),"Adicionado")</f>
        <v>Uruguaiana-RS</v>
      </c>
    </row>
    <row r="249" spans="1:10" x14ac:dyDescent="0.25">
      <c r="A249" s="4" t="s">
        <v>1364</v>
      </c>
      <c r="B249" s="4" t="s">
        <v>1366</v>
      </c>
      <c r="C249" s="4" t="s">
        <v>399</v>
      </c>
      <c r="D249" s="9" t="s">
        <v>401</v>
      </c>
      <c r="E249" s="4">
        <v>18196</v>
      </c>
      <c r="F249" s="4" t="s">
        <v>621</v>
      </c>
      <c r="H249" s="5">
        <v>44823</v>
      </c>
      <c r="I249" s="4">
        <f t="shared" si="3"/>
        <v>9</v>
      </c>
      <c r="J249" s="3" t="str">
        <f>IFERROR(IFERROR(VLOOKUP(D249,'Controle de Equipamentos '!$J:$W,4,0),VLOOKUP(D249,'Controle-Pipetas e micropipetas'!$J:$V,4,0)),"Adicionado")</f>
        <v>Uruguaiana-RS</v>
      </c>
    </row>
    <row r="250" spans="1:10" x14ac:dyDescent="0.25">
      <c r="A250" s="4" t="s">
        <v>619</v>
      </c>
      <c r="B250" s="4" t="s">
        <v>740</v>
      </c>
      <c r="C250" s="4" t="s">
        <v>36</v>
      </c>
      <c r="D250" s="9">
        <v>200930003006</v>
      </c>
      <c r="E250" s="4">
        <v>18197</v>
      </c>
      <c r="F250" s="4" t="s">
        <v>621</v>
      </c>
      <c r="H250" s="5">
        <v>44823</v>
      </c>
      <c r="I250" s="4">
        <f t="shared" si="3"/>
        <v>9</v>
      </c>
      <c r="J250" s="3" t="str">
        <f>IFERROR(IFERROR(VLOOKUP(D250,'Controle de Equipamentos '!$J:$W,4,0),VLOOKUP(D250,'Controle-Pipetas e micropipetas'!$J:$V,4,0)),"Adicionado")</f>
        <v>Uruguaiana-RS</v>
      </c>
    </row>
    <row r="251" spans="1:10" x14ac:dyDescent="0.25">
      <c r="A251" s="4" t="s">
        <v>619</v>
      </c>
      <c r="B251" s="4" t="s">
        <v>1367</v>
      </c>
      <c r="C251" s="4" t="s">
        <v>39</v>
      </c>
      <c r="D251" s="9">
        <v>4239783</v>
      </c>
      <c r="E251" s="4">
        <v>18198</v>
      </c>
      <c r="F251" s="4" t="s">
        <v>621</v>
      </c>
      <c r="H251" s="5">
        <v>44823</v>
      </c>
      <c r="I251" s="4">
        <f t="shared" si="3"/>
        <v>9</v>
      </c>
      <c r="J251" s="3" t="str">
        <f>IFERROR(IFERROR(VLOOKUP(D251,'Controle de Equipamentos '!$J:$W,4,0),VLOOKUP(D251,'Controle-Pipetas e micropipetas'!$J:$V,4,0)),"Adicionado")</f>
        <v>Uruguaiana-RS</v>
      </c>
    </row>
    <row r="252" spans="1:10" x14ac:dyDescent="0.25">
      <c r="A252" s="4" t="s">
        <v>1368</v>
      </c>
      <c r="B252" s="4" t="s">
        <v>1369</v>
      </c>
      <c r="C252" s="4" t="s">
        <v>42</v>
      </c>
      <c r="D252" s="9">
        <v>63442</v>
      </c>
      <c r="E252" s="4">
        <v>18067</v>
      </c>
      <c r="F252" s="4" t="s">
        <v>621</v>
      </c>
      <c r="H252" s="5">
        <v>44825</v>
      </c>
      <c r="I252" s="4">
        <f t="shared" si="3"/>
        <v>9</v>
      </c>
      <c r="J252" s="3" t="str">
        <f>IFERROR(IFERROR(VLOOKUP(D252,'Controle de Equipamentos '!$J:$W,4,0),VLOOKUP(D252,'Controle-Pipetas e micropipetas'!$J:$V,4,0)),"Adicionado")</f>
        <v>Ouro Branco-MG</v>
      </c>
    </row>
    <row r="253" spans="1:10" x14ac:dyDescent="0.25">
      <c r="A253" s="4" t="s">
        <v>1368</v>
      </c>
      <c r="B253" s="4" t="s">
        <v>1370</v>
      </c>
      <c r="C253" s="4" t="s">
        <v>237</v>
      </c>
      <c r="D253" s="9">
        <v>2021318894</v>
      </c>
      <c r="E253" s="4">
        <v>18069</v>
      </c>
      <c r="F253" s="4" t="s">
        <v>621</v>
      </c>
      <c r="H253" s="5">
        <v>44825</v>
      </c>
      <c r="I253" s="4">
        <f t="shared" si="3"/>
        <v>9</v>
      </c>
      <c r="J253" s="3" t="str">
        <f>IFERROR(IFERROR(VLOOKUP(D253,'Controle de Equipamentos '!$J:$W,4,0),VLOOKUP(D253,'Controle-Pipetas e micropipetas'!$J:$V,4,0)),"Adicionado")</f>
        <v>Ouro Branco-MG</v>
      </c>
    </row>
    <row r="254" spans="1:10" x14ac:dyDescent="0.25">
      <c r="A254" s="4" t="s">
        <v>1368</v>
      </c>
      <c r="B254" s="4" t="s">
        <v>1371</v>
      </c>
      <c r="C254" s="4" t="s">
        <v>225</v>
      </c>
      <c r="D254" s="9">
        <v>83</v>
      </c>
      <c r="E254" s="4">
        <v>18070</v>
      </c>
      <c r="F254" s="4" t="s">
        <v>621</v>
      </c>
      <c r="H254" s="5">
        <v>44825</v>
      </c>
      <c r="I254" s="4">
        <f t="shared" si="3"/>
        <v>9</v>
      </c>
      <c r="J254" s="3" t="str">
        <f>IFERROR(IFERROR(VLOOKUP(D254,'Controle de Equipamentos '!$J:$W,4,0),VLOOKUP(D254,'Controle-Pipetas e micropipetas'!$J:$V,4,0)),"Adicionado")</f>
        <v>Ouro Branco-MG</v>
      </c>
    </row>
    <row r="255" spans="1:10" x14ac:dyDescent="0.25">
      <c r="A255" s="4" t="s">
        <v>1368</v>
      </c>
      <c r="B255" s="4" t="s">
        <v>725</v>
      </c>
      <c r="C255" s="4" t="s">
        <v>36</v>
      </c>
      <c r="D255" s="9" t="s">
        <v>227</v>
      </c>
      <c r="E255" s="4">
        <v>18071</v>
      </c>
      <c r="F255" s="4" t="s">
        <v>621</v>
      </c>
      <c r="H255" s="5">
        <v>44825</v>
      </c>
      <c r="I255" s="4">
        <f t="shared" si="3"/>
        <v>9</v>
      </c>
      <c r="J255" s="3" t="str">
        <f>IFERROR(IFERROR(VLOOKUP(D255,'Controle de Equipamentos '!$J:$W,4,0),VLOOKUP(D255,'Controle-Pipetas e micropipetas'!$J:$V,4,0)),"Adicionado")</f>
        <v>Ouro Branco-MG</v>
      </c>
    </row>
    <row r="256" spans="1:10" x14ac:dyDescent="0.25">
      <c r="A256" s="4" t="s">
        <v>1368</v>
      </c>
      <c r="B256" s="4" t="s">
        <v>1370</v>
      </c>
      <c r="C256" s="4" t="s">
        <v>237</v>
      </c>
      <c r="D256" s="9">
        <v>2022055459</v>
      </c>
      <c r="E256" s="4">
        <v>18072</v>
      </c>
      <c r="F256" s="4" t="s">
        <v>621</v>
      </c>
      <c r="H256" s="5">
        <v>44825</v>
      </c>
      <c r="I256" s="4">
        <f t="shared" si="3"/>
        <v>9</v>
      </c>
      <c r="J256" s="3" t="str">
        <f>IFERROR(IFERROR(VLOOKUP(D256,'Controle de Equipamentos '!$J:$W,4,0),VLOOKUP(D256,'Controle-Pipetas e micropipetas'!$J:$V,4,0)),"Adicionado")</f>
        <v>Ouro Branco-MG</v>
      </c>
    </row>
    <row r="257" spans="1:10" x14ac:dyDescent="0.25">
      <c r="A257" s="4" t="s">
        <v>1368</v>
      </c>
      <c r="B257" s="4" t="s">
        <v>1372</v>
      </c>
      <c r="C257" s="4" t="s">
        <v>417</v>
      </c>
      <c r="D257" s="9">
        <v>4211939</v>
      </c>
      <c r="E257" s="4">
        <v>18073</v>
      </c>
      <c r="F257" s="4" t="s">
        <v>621</v>
      </c>
      <c r="H257" s="5">
        <v>44825</v>
      </c>
      <c r="I257" s="4">
        <f t="shared" si="3"/>
        <v>9</v>
      </c>
      <c r="J257" s="3" t="str">
        <f>IFERROR(IFERROR(VLOOKUP(D257,'Controle de Equipamentos '!$J:$W,4,0),VLOOKUP(D257,'Controle-Pipetas e micropipetas'!$J:$V,4,0)),"Adicionado")</f>
        <v>Ouro Branco-MG</v>
      </c>
    </row>
    <row r="258" spans="1:10" x14ac:dyDescent="0.25">
      <c r="A258" s="4" t="s">
        <v>1368</v>
      </c>
      <c r="B258" s="4" t="s">
        <v>1370</v>
      </c>
      <c r="C258" s="4" t="s">
        <v>237</v>
      </c>
      <c r="D258" s="9">
        <v>2021204503</v>
      </c>
      <c r="E258" s="4">
        <v>18074</v>
      </c>
      <c r="F258" s="4" t="s">
        <v>621</v>
      </c>
      <c r="H258" s="5">
        <v>44825</v>
      </c>
      <c r="I258" s="4">
        <f t="shared" ref="I258:I321" si="4">IF(H258&lt;&gt;"",MONTH(H258),"")</f>
        <v>9</v>
      </c>
      <c r="J258" s="3" t="str">
        <f>IFERROR(IFERROR(VLOOKUP(D258,'Controle de Equipamentos '!$J:$W,4,0),VLOOKUP(D258,'Controle-Pipetas e micropipetas'!$J:$V,4,0)),"Adicionado")</f>
        <v>Ouro Branco-MG</v>
      </c>
    </row>
    <row r="259" spans="1:10" x14ac:dyDescent="0.25">
      <c r="A259" s="4" t="s">
        <v>1368</v>
      </c>
      <c r="B259" s="4" t="s">
        <v>1370</v>
      </c>
      <c r="C259" s="4" t="s">
        <v>237</v>
      </c>
      <c r="D259" s="9">
        <v>2017006235</v>
      </c>
      <c r="E259" s="4">
        <v>18076</v>
      </c>
      <c r="F259" s="4" t="s">
        <v>621</v>
      </c>
      <c r="H259" s="5">
        <v>44825</v>
      </c>
      <c r="I259" s="4">
        <f t="shared" si="4"/>
        <v>9</v>
      </c>
      <c r="J259" s="3" t="str">
        <f>IFERROR(IFERROR(VLOOKUP(D259,'Controle de Equipamentos '!$J:$W,4,0),VLOOKUP(D259,'Controle-Pipetas e micropipetas'!$J:$V,4,0)),"Adicionado")</f>
        <v>Ouro Branco-MG</v>
      </c>
    </row>
    <row r="260" spans="1:10" x14ac:dyDescent="0.25">
      <c r="A260" s="4" t="s">
        <v>1368</v>
      </c>
      <c r="B260" s="4" t="s">
        <v>1370</v>
      </c>
      <c r="C260" s="4" t="s">
        <v>237</v>
      </c>
      <c r="D260" s="9">
        <v>2017108474</v>
      </c>
      <c r="E260" s="4">
        <v>18077</v>
      </c>
      <c r="F260" s="4" t="s">
        <v>621</v>
      </c>
      <c r="H260" s="5">
        <v>44825</v>
      </c>
      <c r="I260" s="4">
        <f t="shared" si="4"/>
        <v>9</v>
      </c>
      <c r="J260" s="3" t="str">
        <f>IFERROR(IFERROR(VLOOKUP(D260,'Controle de Equipamentos '!$J:$W,4,0),VLOOKUP(D260,'Controle-Pipetas e micropipetas'!$J:$V,4,0)),"Adicionado")</f>
        <v>Ouro Branco-MG</v>
      </c>
    </row>
    <row r="261" spans="1:10" x14ac:dyDescent="0.25">
      <c r="A261" s="4" t="s">
        <v>1368</v>
      </c>
      <c r="B261" s="4" t="s">
        <v>692</v>
      </c>
      <c r="C261" s="4" t="s">
        <v>39</v>
      </c>
      <c r="D261" s="9">
        <v>6281596</v>
      </c>
      <c r="E261" s="4">
        <v>18078</v>
      </c>
      <c r="F261" s="4" t="s">
        <v>621</v>
      </c>
      <c r="H261" s="5">
        <v>44825</v>
      </c>
      <c r="I261" s="4">
        <f t="shared" si="4"/>
        <v>9</v>
      </c>
      <c r="J261" s="3" t="str">
        <f>IFERROR(IFERROR(VLOOKUP(D261,'Controle de Equipamentos '!$J:$W,4,0),VLOOKUP(D261,'Controle-Pipetas e micropipetas'!$J:$V,4,0)),"Adicionado")</f>
        <v>Ouro Branco-MG</v>
      </c>
    </row>
    <row r="262" spans="1:10" x14ac:dyDescent="0.25">
      <c r="A262" s="4" t="s">
        <v>1368</v>
      </c>
      <c r="B262" s="4" t="s">
        <v>740</v>
      </c>
      <c r="C262" s="4" t="s">
        <v>36</v>
      </c>
      <c r="D262" s="9">
        <v>1417500001017</v>
      </c>
      <c r="E262" s="4">
        <v>18079</v>
      </c>
      <c r="F262" s="4" t="s">
        <v>621</v>
      </c>
      <c r="G262" s="7" t="s">
        <v>1373</v>
      </c>
      <c r="H262" s="5">
        <v>44825</v>
      </c>
      <c r="I262" s="4">
        <f t="shared" si="4"/>
        <v>9</v>
      </c>
      <c r="J262" s="3" t="str">
        <f>IFERROR(IFERROR(VLOOKUP(D262,'Controle de Equipamentos '!$J:$W,4,0),VLOOKUP(D262,'Controle-Pipetas e micropipetas'!$J:$V,4,0)),"Adicionado")</f>
        <v>Ouro Branco-MG</v>
      </c>
    </row>
    <row r="263" spans="1:10" x14ac:dyDescent="0.25">
      <c r="A263" s="4" t="s">
        <v>619</v>
      </c>
      <c r="B263" s="4" t="s">
        <v>1392</v>
      </c>
      <c r="C263" s="4" t="s">
        <v>39</v>
      </c>
      <c r="D263" s="9">
        <v>6247841</v>
      </c>
      <c r="E263" s="4">
        <v>18214</v>
      </c>
      <c r="F263" s="4" t="s">
        <v>621</v>
      </c>
      <c r="H263" s="5">
        <v>44827</v>
      </c>
      <c r="I263" s="4">
        <f t="shared" si="4"/>
        <v>9</v>
      </c>
      <c r="J263" s="3" t="str">
        <f>IFERROR(IFERROR(VLOOKUP(D263,'Controle de Equipamentos '!$J:$W,4,0),VLOOKUP(D263,'Controle-Pipetas e micropipetas'!$J:$V,4,0)),"Adicionado")</f>
        <v xml:space="preserve">Divinópolis-MG </v>
      </c>
    </row>
    <row r="264" spans="1:10" x14ac:dyDescent="0.25">
      <c r="A264" s="4" t="s">
        <v>1377</v>
      </c>
      <c r="B264" s="4" t="s">
        <v>1378</v>
      </c>
      <c r="C264" s="4" t="s">
        <v>984</v>
      </c>
      <c r="D264" s="9">
        <v>3652</v>
      </c>
      <c r="E264" s="4">
        <v>18228</v>
      </c>
      <c r="F264" s="4" t="s">
        <v>621</v>
      </c>
      <c r="H264" s="5">
        <v>44830</v>
      </c>
      <c r="I264" s="4">
        <f t="shared" si="4"/>
        <v>9</v>
      </c>
      <c r="J264" s="3" t="str">
        <f>IFERROR(IFERROR(VLOOKUP(D264,'Controle de Equipamentos '!$J:$W,4,0),VLOOKUP(D264,'Controle-Pipetas e micropipetas'!$J:$V,4,0)),"Adicionado")</f>
        <v>Maceió-AL</v>
      </c>
    </row>
    <row r="265" spans="1:10" ht="30" x14ac:dyDescent="0.25">
      <c r="A265" s="4" t="s">
        <v>619</v>
      </c>
      <c r="B265" s="4" t="s">
        <v>658</v>
      </c>
      <c r="C265" s="4" t="s">
        <v>36</v>
      </c>
      <c r="D265" s="9" t="s">
        <v>1382</v>
      </c>
      <c r="E265" s="4">
        <v>18229</v>
      </c>
      <c r="F265" s="4" t="s">
        <v>621</v>
      </c>
      <c r="G265" s="7" t="s">
        <v>1380</v>
      </c>
      <c r="H265" s="5">
        <v>44830</v>
      </c>
      <c r="I265" s="4">
        <f t="shared" si="4"/>
        <v>9</v>
      </c>
      <c r="J265" s="3" t="str">
        <f>IFERROR(IFERROR(VLOOKUP(D265,'Controle de Equipamentos '!$J:$W,4,0),VLOOKUP(D265,'Controle-Pipetas e micropipetas'!$J:$V,4,0)),"Adicionado")</f>
        <v>Maceió-AL</v>
      </c>
    </row>
    <row r="266" spans="1:10" x14ac:dyDescent="0.25">
      <c r="A266" s="4" t="s">
        <v>619</v>
      </c>
      <c r="B266" s="4" t="s">
        <v>1379</v>
      </c>
      <c r="C266" s="4" t="s">
        <v>39</v>
      </c>
      <c r="D266" s="9">
        <v>4210981</v>
      </c>
      <c r="E266" s="4">
        <v>18230</v>
      </c>
      <c r="F266" s="4" t="s">
        <v>621</v>
      </c>
      <c r="H266" s="5">
        <v>44830</v>
      </c>
      <c r="I266" s="4">
        <f t="shared" si="4"/>
        <v>9</v>
      </c>
      <c r="J266" s="3" t="str">
        <f>IFERROR(IFERROR(VLOOKUP(D266,'Controle de Equipamentos '!$J:$W,4,0),VLOOKUP(D266,'Controle-Pipetas e micropipetas'!$J:$V,4,0)),"Adicionado")</f>
        <v>Maceió-AL</v>
      </c>
    </row>
    <row r="267" spans="1:10" x14ac:dyDescent="0.25">
      <c r="A267" s="4" t="s">
        <v>619</v>
      </c>
      <c r="B267" s="4" t="s">
        <v>623</v>
      </c>
      <c r="C267" s="4" t="s">
        <v>42</v>
      </c>
      <c r="D267" s="9">
        <v>49433</v>
      </c>
      <c r="E267" s="4">
        <v>18231</v>
      </c>
      <c r="F267" s="4" t="s">
        <v>621</v>
      </c>
      <c r="H267" s="5">
        <v>44830</v>
      </c>
      <c r="I267" s="4">
        <f t="shared" si="4"/>
        <v>9</v>
      </c>
      <c r="J267" s="3" t="str">
        <f>IFERROR(IFERROR(VLOOKUP(D267,'Controle de Equipamentos '!$J:$W,4,0),VLOOKUP(D267,'Controle-Pipetas e micropipetas'!$J:$V,4,0)),"Adicionado")</f>
        <v>Maceió-AL</v>
      </c>
    </row>
    <row r="268" spans="1:10" ht="75" x14ac:dyDescent="0.25">
      <c r="A268" s="4" t="s">
        <v>619</v>
      </c>
      <c r="B268" s="4" t="s">
        <v>649</v>
      </c>
      <c r="C268" s="4" t="s">
        <v>36</v>
      </c>
      <c r="D268" s="9" t="s">
        <v>44</v>
      </c>
      <c r="E268" s="4">
        <v>18232</v>
      </c>
      <c r="F268" s="4" t="s">
        <v>621</v>
      </c>
      <c r="G268" s="7" t="s">
        <v>1381</v>
      </c>
      <c r="H268" s="5">
        <v>44830</v>
      </c>
      <c r="I268" s="4">
        <f t="shared" si="4"/>
        <v>9</v>
      </c>
      <c r="J268" s="3" t="str">
        <f>IFERROR(IFERROR(VLOOKUP(D268,'Controle de Equipamentos '!$J:$W,4,0),VLOOKUP(D268,'Controle-Pipetas e micropipetas'!$J:$V,4,0)),"Adicionado")</f>
        <v>Maceió-AL</v>
      </c>
    </row>
    <row r="269" spans="1:10" x14ac:dyDescent="0.25">
      <c r="A269" s="4" t="s">
        <v>1402</v>
      </c>
      <c r="B269" s="4" t="s">
        <v>658</v>
      </c>
      <c r="C269" s="4" t="s">
        <v>36</v>
      </c>
      <c r="D269" s="9" t="s">
        <v>111</v>
      </c>
      <c r="E269" s="4">
        <v>18220</v>
      </c>
      <c r="F269" s="4" t="s">
        <v>621</v>
      </c>
      <c r="H269" s="5">
        <v>44831</v>
      </c>
      <c r="I269" s="4">
        <f t="shared" si="4"/>
        <v>9</v>
      </c>
      <c r="J269" s="3" t="str">
        <f>IFERROR(IFERROR(VLOOKUP(D269,'Controle de Equipamentos '!$J:$W,4,0),VLOOKUP(D269,'Controle-Pipetas e micropipetas'!$J:$V,4,0)),"Adicionado")</f>
        <v>Ilheus -BA</v>
      </c>
    </row>
    <row r="270" spans="1:10" x14ac:dyDescent="0.25">
      <c r="A270" s="4" t="s">
        <v>1383</v>
      </c>
      <c r="B270" s="4" t="s">
        <v>997</v>
      </c>
      <c r="C270" s="4" t="s">
        <v>70</v>
      </c>
      <c r="D270" s="9" t="s">
        <v>69</v>
      </c>
      <c r="E270" s="4">
        <v>18234</v>
      </c>
      <c r="F270" s="4" t="s">
        <v>621</v>
      </c>
      <c r="H270" s="5">
        <v>44832</v>
      </c>
      <c r="I270" s="4">
        <f t="shared" si="4"/>
        <v>9</v>
      </c>
      <c r="J270" s="3" t="str">
        <f>IFERROR(IFERROR(VLOOKUP(D270,'Controle de Equipamentos '!$J:$W,4,0),VLOOKUP(D270,'Controle-Pipetas e micropipetas'!$J:$V,4,0)),"Adicionado")</f>
        <v>Camaçari-BA</v>
      </c>
    </row>
    <row r="271" spans="1:10" x14ac:dyDescent="0.25">
      <c r="A271" s="4" t="s">
        <v>619</v>
      </c>
      <c r="B271" s="4" t="s">
        <v>752</v>
      </c>
      <c r="C271" s="4" t="s">
        <v>42</v>
      </c>
      <c r="D271" s="9">
        <v>49483</v>
      </c>
      <c r="E271" s="4">
        <v>18235</v>
      </c>
      <c r="F271" s="4" t="s">
        <v>621</v>
      </c>
      <c r="H271" s="5">
        <v>44832</v>
      </c>
      <c r="I271" s="4">
        <f t="shared" si="4"/>
        <v>9</v>
      </c>
      <c r="J271" s="3" t="str">
        <f>IFERROR(IFERROR(VLOOKUP(D271,'Controle de Equipamentos '!$J:$W,4,0),VLOOKUP(D271,'Controle-Pipetas e micropipetas'!$J:$V,4,0)),"Adicionado")</f>
        <v>Camaçari-BA</v>
      </c>
    </row>
    <row r="272" spans="1:10" ht="30" x14ac:dyDescent="0.25">
      <c r="A272" s="4" t="s">
        <v>1002</v>
      </c>
      <c r="B272" s="4" t="s">
        <v>1003</v>
      </c>
      <c r="C272" s="4" t="s">
        <v>36</v>
      </c>
      <c r="D272" s="9" t="s">
        <v>75</v>
      </c>
      <c r="E272" s="4">
        <v>18236</v>
      </c>
      <c r="F272" s="4" t="s">
        <v>621</v>
      </c>
      <c r="G272" s="7" t="s">
        <v>1388</v>
      </c>
      <c r="H272" s="5">
        <v>44832</v>
      </c>
      <c r="I272" s="4">
        <f t="shared" si="4"/>
        <v>9</v>
      </c>
      <c r="J272" s="3" t="str">
        <f>IFERROR(IFERROR(VLOOKUP(D272,'Controle de Equipamentos '!$J:$W,4,0),VLOOKUP(D272,'Controle-Pipetas e micropipetas'!$J:$V,4,0)),"Adicionado")</f>
        <v>Camaçari-BA</v>
      </c>
    </row>
    <row r="273" spans="1:10" x14ac:dyDescent="0.25">
      <c r="A273" s="4" t="s">
        <v>619</v>
      </c>
      <c r="B273" s="4" t="s">
        <v>725</v>
      </c>
      <c r="C273" s="4" t="s">
        <v>36</v>
      </c>
      <c r="D273" s="9" t="s">
        <v>77</v>
      </c>
      <c r="E273" s="4">
        <v>18237</v>
      </c>
      <c r="F273" s="4" t="s">
        <v>621</v>
      </c>
      <c r="G273" s="7" t="s">
        <v>1389</v>
      </c>
      <c r="H273" s="5">
        <v>44832</v>
      </c>
      <c r="I273" s="4">
        <f t="shared" si="4"/>
        <v>9</v>
      </c>
      <c r="J273" s="3" t="str">
        <f>IFERROR(IFERROR(VLOOKUP(D273,'Controle de Equipamentos '!$J:$W,4,0),VLOOKUP(D273,'Controle-Pipetas e micropipetas'!$J:$V,4,0)),"Adicionado")</f>
        <v>Camaçari-BA</v>
      </c>
    </row>
    <row r="274" spans="1:10" x14ac:dyDescent="0.25">
      <c r="A274" s="4" t="s">
        <v>1384</v>
      </c>
      <c r="B274" s="4" t="s">
        <v>1385</v>
      </c>
      <c r="C274" s="4" t="s">
        <v>719</v>
      </c>
      <c r="D274" s="9">
        <v>327525</v>
      </c>
      <c r="E274" s="4">
        <v>18238</v>
      </c>
      <c r="F274" s="4" t="s">
        <v>621</v>
      </c>
      <c r="H274" s="5">
        <v>44832</v>
      </c>
      <c r="I274" s="4">
        <f t="shared" si="4"/>
        <v>9</v>
      </c>
      <c r="J274" s="3" t="str">
        <f>IFERROR(IFERROR(VLOOKUP(D274,'Controle de Equipamentos '!$J:$W,4,0),VLOOKUP(D274,'Controle-Pipetas e micropipetas'!$J:$V,4,0)),"Adicionado")</f>
        <v>Camaçari-BA</v>
      </c>
    </row>
    <row r="275" spans="1:10" x14ac:dyDescent="0.25">
      <c r="A275" s="4" t="s">
        <v>619</v>
      </c>
      <c r="B275" s="4" t="s">
        <v>1386</v>
      </c>
      <c r="C275" s="4" t="s">
        <v>87</v>
      </c>
      <c r="D275" s="9">
        <v>893769</v>
      </c>
      <c r="E275" s="4">
        <v>18239</v>
      </c>
      <c r="F275" s="4" t="s">
        <v>621</v>
      </c>
      <c r="G275" s="7" t="s">
        <v>1390</v>
      </c>
      <c r="H275" s="5">
        <v>44832</v>
      </c>
      <c r="I275" s="4">
        <f t="shared" si="4"/>
        <v>9</v>
      </c>
      <c r="J275" s="3" t="str">
        <f>IFERROR(IFERROR(VLOOKUP(D275,'Controle de Equipamentos '!$J:$W,4,0),VLOOKUP(D275,'Controle-Pipetas e micropipetas'!$J:$V,4,0)),"Adicionado")</f>
        <v>Camaçari-BA</v>
      </c>
    </row>
    <row r="276" spans="1:10" x14ac:dyDescent="0.25">
      <c r="A276" s="4" t="s">
        <v>998</v>
      </c>
      <c r="B276" s="4" t="s">
        <v>1387</v>
      </c>
      <c r="C276" s="4" t="s">
        <v>36</v>
      </c>
      <c r="D276" s="9">
        <v>1308011</v>
      </c>
      <c r="E276" s="4">
        <v>18240</v>
      </c>
      <c r="F276" s="4" t="s">
        <v>621</v>
      </c>
      <c r="H276" s="5">
        <v>44832</v>
      </c>
      <c r="I276" s="4">
        <f t="shared" si="4"/>
        <v>9</v>
      </c>
      <c r="J276" s="3" t="str">
        <f>IFERROR(IFERROR(VLOOKUP(D276,'Controle de Equipamentos '!$J:$W,4,0),VLOOKUP(D276,'Controle-Pipetas e micropipetas'!$J:$V,4,0)),"Adicionado")</f>
        <v>Camaçari-BA</v>
      </c>
    </row>
    <row r="277" spans="1:10" x14ac:dyDescent="0.25">
      <c r="A277" s="4" t="s">
        <v>1000</v>
      </c>
      <c r="B277" s="4" t="s">
        <v>658</v>
      </c>
      <c r="C277" s="4" t="s">
        <v>36</v>
      </c>
      <c r="D277" s="9" t="s">
        <v>102</v>
      </c>
      <c r="E277" s="4">
        <v>18241</v>
      </c>
      <c r="F277" s="4" t="s">
        <v>621</v>
      </c>
      <c r="H277" s="5">
        <v>44832</v>
      </c>
      <c r="I277" s="4">
        <f t="shared" si="4"/>
        <v>9</v>
      </c>
      <c r="J277" s="3" t="str">
        <f>IFERROR(IFERROR(VLOOKUP(D277,'Controle de Equipamentos '!$J:$W,4,0),VLOOKUP(D277,'Controle-Pipetas e micropipetas'!$J:$V,4,0)),"Adicionado")</f>
        <v>Camaçari-BA</v>
      </c>
    </row>
    <row r="278" spans="1:10" x14ac:dyDescent="0.25">
      <c r="A278" s="4" t="s">
        <v>992</v>
      </c>
      <c r="B278" s="4" t="s">
        <v>658</v>
      </c>
      <c r="C278" s="4" t="s">
        <v>36</v>
      </c>
      <c r="D278" s="9" t="s">
        <v>105</v>
      </c>
      <c r="E278" s="4">
        <v>18242</v>
      </c>
      <c r="F278" s="4" t="s">
        <v>621</v>
      </c>
      <c r="H278" s="5">
        <v>44832</v>
      </c>
      <c r="I278" s="4">
        <f t="shared" si="4"/>
        <v>9</v>
      </c>
      <c r="J278" s="3" t="str">
        <f>IFERROR(IFERROR(VLOOKUP(D278,'Controle de Equipamentos '!$J:$W,4,0),VLOOKUP(D278,'Controle-Pipetas e micropipetas'!$J:$V,4,0)),"Adicionado")</f>
        <v>Camaçari-BA</v>
      </c>
    </row>
    <row r="279" spans="1:10" x14ac:dyDescent="0.25">
      <c r="A279" s="4" t="s">
        <v>619</v>
      </c>
      <c r="B279" s="4" t="s">
        <v>725</v>
      </c>
      <c r="C279" s="4" t="s">
        <v>36</v>
      </c>
      <c r="D279" s="9" t="s">
        <v>1088</v>
      </c>
      <c r="E279" s="4">
        <v>18243</v>
      </c>
      <c r="F279" s="4" t="s">
        <v>621</v>
      </c>
      <c r="H279" s="5">
        <v>44832</v>
      </c>
      <c r="I279" s="4">
        <f t="shared" si="4"/>
        <v>9</v>
      </c>
      <c r="J279" s="3" t="str">
        <f>IFERROR(IFERROR(VLOOKUP(D279,'Controle de Equipamentos '!$J:$W,4,0),VLOOKUP(D279,'Controle-Pipetas e micropipetas'!$J:$V,4,0)),"Adicionado")</f>
        <v>Camaçari-BA</v>
      </c>
    </row>
    <row r="280" spans="1:10" x14ac:dyDescent="0.25">
      <c r="A280" s="4" t="s">
        <v>619</v>
      </c>
      <c r="B280" s="4" t="s">
        <v>747</v>
      </c>
      <c r="C280" s="4" t="s">
        <v>42</v>
      </c>
      <c r="D280" s="9">
        <v>49441</v>
      </c>
      <c r="E280" s="4">
        <v>18244</v>
      </c>
      <c r="F280" s="4" t="s">
        <v>621</v>
      </c>
      <c r="H280" s="5">
        <v>44832</v>
      </c>
      <c r="I280" s="4">
        <f t="shared" si="4"/>
        <v>9</v>
      </c>
      <c r="J280" s="3" t="str">
        <f>IFERROR(IFERROR(VLOOKUP(D280,'Controle de Equipamentos '!$J:$W,4,0),VLOOKUP(D280,'Controle-Pipetas e micropipetas'!$J:$V,4,0)),"Adicionado")</f>
        <v>Camaçari-BA</v>
      </c>
    </row>
    <row r="281" spans="1:10" x14ac:dyDescent="0.25">
      <c r="A281" s="4" t="s">
        <v>619</v>
      </c>
      <c r="B281" s="4" t="s">
        <v>1391</v>
      </c>
      <c r="C281" s="4" t="s">
        <v>36</v>
      </c>
      <c r="D281" s="9">
        <v>140800031429</v>
      </c>
      <c r="E281" s="4">
        <v>16910</v>
      </c>
      <c r="F281" s="4" t="s">
        <v>621</v>
      </c>
      <c r="H281" s="5">
        <v>44832</v>
      </c>
      <c r="I281" s="4">
        <f t="shared" si="4"/>
        <v>9</v>
      </c>
      <c r="J281" s="3" t="str">
        <f>IFERROR(IFERROR(VLOOKUP(D281,'Controle de Equipamentos '!$J:$W,4,0),VLOOKUP(D281,'Controle-Pipetas e micropipetas'!$J:$V,4,0)),"Adicionado")</f>
        <v>Varzea Paulista-SP</v>
      </c>
    </row>
    <row r="282" spans="1:10" x14ac:dyDescent="0.25">
      <c r="A282" s="4" t="s">
        <v>1020</v>
      </c>
      <c r="B282" s="4" t="s">
        <v>1403</v>
      </c>
      <c r="C282" s="4" t="s">
        <v>39</v>
      </c>
      <c r="D282" s="9">
        <v>4212228</v>
      </c>
      <c r="E282" s="4">
        <v>18221</v>
      </c>
      <c r="F282" s="4" t="s">
        <v>621</v>
      </c>
      <c r="H282" s="5">
        <v>44832</v>
      </c>
      <c r="I282" s="4">
        <f t="shared" si="4"/>
        <v>9</v>
      </c>
      <c r="J282" s="3" t="str">
        <f>IFERROR(IFERROR(VLOOKUP(D282,'Controle de Equipamentos '!$J:$W,4,0),VLOOKUP(D282,'Controle-Pipetas e micropipetas'!$J:$V,4,0)),"Adicionado")</f>
        <v>Ilheus -BA</v>
      </c>
    </row>
    <row r="283" spans="1:10" x14ac:dyDescent="0.25">
      <c r="A283" s="4" t="s">
        <v>619</v>
      </c>
      <c r="B283" s="4" t="s">
        <v>997</v>
      </c>
      <c r="C283" s="4" t="s">
        <v>70</v>
      </c>
      <c r="D283" s="9">
        <v>3449346278</v>
      </c>
      <c r="E283" s="4">
        <v>18246</v>
      </c>
      <c r="F283" s="4" t="s">
        <v>621</v>
      </c>
      <c r="H283" s="5">
        <v>44833</v>
      </c>
      <c r="I283" s="4">
        <f t="shared" si="4"/>
        <v>9</v>
      </c>
      <c r="J283" s="3" t="str">
        <f>IFERROR(IFERROR(VLOOKUP(D283,'Controle de Equipamentos '!$J:$W,4,0),VLOOKUP(D283,'Controle-Pipetas e micropipetas'!$J:$V,4,0)),"Adicionado")</f>
        <v>Camaçari-BA</v>
      </c>
    </row>
    <row r="284" spans="1:10" ht="30" x14ac:dyDescent="0.25">
      <c r="A284" s="4" t="s">
        <v>619</v>
      </c>
      <c r="B284" s="4" t="s">
        <v>1372</v>
      </c>
      <c r="C284" s="4" t="s">
        <v>39</v>
      </c>
      <c r="D284" s="9">
        <v>4223997</v>
      </c>
      <c r="E284" s="4">
        <v>18247</v>
      </c>
      <c r="F284" s="4" t="s">
        <v>621</v>
      </c>
      <c r="G284" s="7" t="s">
        <v>1398</v>
      </c>
      <c r="H284" s="5">
        <v>44833</v>
      </c>
      <c r="I284" s="4">
        <f t="shared" si="4"/>
        <v>9</v>
      </c>
      <c r="J284" s="3" t="str">
        <f>IFERROR(IFERROR(VLOOKUP(D284,'Controle de Equipamentos '!$J:$W,4,0),VLOOKUP(D284,'Controle-Pipetas e micropipetas'!$J:$V,4,0)),"Adicionado")</f>
        <v>Camaçari-BA</v>
      </c>
    </row>
    <row r="285" spans="1:10" x14ac:dyDescent="0.25">
      <c r="A285" s="4" t="s">
        <v>1393</v>
      </c>
      <c r="B285" s="4" t="s">
        <v>1385</v>
      </c>
      <c r="C285" s="4" t="s">
        <v>719</v>
      </c>
      <c r="D285" s="9" t="s">
        <v>84</v>
      </c>
      <c r="E285" s="4">
        <v>18248</v>
      </c>
      <c r="F285" s="4" t="s">
        <v>621</v>
      </c>
      <c r="H285" s="5">
        <v>44833</v>
      </c>
      <c r="I285" s="4">
        <f t="shared" si="4"/>
        <v>9</v>
      </c>
      <c r="J285" s="3" t="str">
        <f>IFERROR(IFERROR(VLOOKUP(D285,'Controle de Equipamentos '!$J:$W,4,0),VLOOKUP(D285,'Controle-Pipetas e micropipetas'!$J:$V,4,0)),"Adicionado")</f>
        <v>Camaçari-BA</v>
      </c>
    </row>
    <row r="286" spans="1:10" x14ac:dyDescent="0.25">
      <c r="A286" s="4" t="s">
        <v>1394</v>
      </c>
      <c r="B286" s="4" t="s">
        <v>1396</v>
      </c>
      <c r="C286" s="4" t="s">
        <v>70</v>
      </c>
      <c r="D286" s="9">
        <v>51302520</v>
      </c>
      <c r="E286" s="4">
        <v>18249</v>
      </c>
      <c r="F286" s="4" t="s">
        <v>621</v>
      </c>
      <c r="G286" s="7" t="s">
        <v>1399</v>
      </c>
      <c r="H286" s="5">
        <v>44833</v>
      </c>
      <c r="I286" s="4">
        <f t="shared" si="4"/>
        <v>9</v>
      </c>
      <c r="J286" s="3" t="str">
        <f>IFERROR(IFERROR(VLOOKUP(D286,'Controle de Equipamentos '!$J:$W,4,0),VLOOKUP(D286,'Controle-Pipetas e micropipetas'!$J:$V,4,0)),"Adicionado")</f>
        <v>Camaçari-BA</v>
      </c>
    </row>
    <row r="287" spans="1:10" x14ac:dyDescent="0.25">
      <c r="A287" s="4" t="s">
        <v>1006</v>
      </c>
      <c r="B287" s="4" t="s">
        <v>1397</v>
      </c>
      <c r="C287" s="4" t="s">
        <v>719</v>
      </c>
      <c r="D287" s="9" t="s">
        <v>90</v>
      </c>
      <c r="E287" s="4">
        <v>18250</v>
      </c>
      <c r="F287" s="4" t="s">
        <v>621</v>
      </c>
      <c r="G287" s="7" t="s">
        <v>1400</v>
      </c>
      <c r="H287" s="5">
        <v>44833</v>
      </c>
      <c r="I287" s="4">
        <f t="shared" si="4"/>
        <v>9</v>
      </c>
      <c r="J287" s="3" t="str">
        <f>IFERROR(IFERROR(VLOOKUP(D287,'Controle de Equipamentos '!$J:$W,4,0),VLOOKUP(D287,'Controle-Pipetas e micropipetas'!$J:$V,4,0)),"Adicionado")</f>
        <v>Camaçari-BA</v>
      </c>
    </row>
    <row r="288" spans="1:10" x14ac:dyDescent="0.25">
      <c r="A288" s="4" t="s">
        <v>1395</v>
      </c>
      <c r="B288" s="4" t="s">
        <v>725</v>
      </c>
      <c r="C288" s="4" t="s">
        <v>36</v>
      </c>
      <c r="D288" s="9" t="s">
        <v>1091</v>
      </c>
      <c r="E288" s="4">
        <v>18251</v>
      </c>
      <c r="F288" s="4" t="s">
        <v>621</v>
      </c>
      <c r="G288" s="7" t="s">
        <v>1401</v>
      </c>
      <c r="H288" s="5">
        <v>44833</v>
      </c>
      <c r="I288" s="4">
        <f t="shared" si="4"/>
        <v>9</v>
      </c>
      <c r="J288" s="3" t="str">
        <f>IFERROR(IFERROR(VLOOKUP(D288,'Controle de Equipamentos '!$J:$W,4,0),VLOOKUP(D288,'Controle-Pipetas e micropipetas'!$J:$V,4,0)),"Adicionado")</f>
        <v>Camaçari-BA</v>
      </c>
    </row>
    <row r="289" spans="1:10" x14ac:dyDescent="0.25">
      <c r="A289" s="4" t="s">
        <v>619</v>
      </c>
      <c r="B289" s="4" t="s">
        <v>716</v>
      </c>
      <c r="C289" s="4" t="s">
        <v>87</v>
      </c>
      <c r="D289" s="9">
        <v>2062403</v>
      </c>
      <c r="E289" s="4">
        <v>18253</v>
      </c>
      <c r="F289" s="4" t="s">
        <v>621</v>
      </c>
      <c r="H289" s="5">
        <v>44833</v>
      </c>
      <c r="I289" s="4">
        <f t="shared" si="4"/>
        <v>9</v>
      </c>
      <c r="J289" s="3" t="str">
        <f>IFERROR(IFERROR(VLOOKUP(D289,'Controle de Equipamentos '!$J:$W,4,0),VLOOKUP(D289,'Controle-Pipetas e micropipetas'!$J:$V,4,0)),"Adicionado")</f>
        <v>Camaçari-BA</v>
      </c>
    </row>
    <row r="290" spans="1:10" x14ac:dyDescent="0.25">
      <c r="A290" s="4" t="s">
        <v>619</v>
      </c>
      <c r="B290" s="4" t="s">
        <v>658</v>
      </c>
      <c r="C290" s="4" t="s">
        <v>36</v>
      </c>
      <c r="D290" s="9" t="s">
        <v>546</v>
      </c>
      <c r="E290" s="4">
        <v>18057</v>
      </c>
      <c r="F290" s="4" t="s">
        <v>621</v>
      </c>
      <c r="H290" s="5">
        <v>44841</v>
      </c>
      <c r="I290" s="4">
        <f t="shared" si="4"/>
        <v>10</v>
      </c>
      <c r="J290" s="3" t="str">
        <f>IFERROR(IFERROR(VLOOKUP(D290,'Controle de Equipamentos '!$J:$W,4,0),VLOOKUP(D290,'Controle-Pipetas e micropipetas'!$J:$V,4,0)),"Adicionado")</f>
        <v>São José dos Campos-SP</v>
      </c>
    </row>
    <row r="291" spans="1:10" x14ac:dyDescent="0.25">
      <c r="A291" s="4" t="s">
        <v>619</v>
      </c>
      <c r="B291" s="4" t="s">
        <v>740</v>
      </c>
      <c r="C291" s="4" t="s">
        <v>36</v>
      </c>
      <c r="D291" s="9">
        <v>150750001005</v>
      </c>
      <c r="E291" s="4">
        <v>17133</v>
      </c>
      <c r="F291" s="4" t="s">
        <v>621</v>
      </c>
      <c r="H291" s="5">
        <v>44848</v>
      </c>
      <c r="I291" s="4">
        <f t="shared" si="4"/>
        <v>10</v>
      </c>
      <c r="J291" s="3" t="str">
        <f>IFERROR(IFERROR(VLOOKUP(D291,'Controle de Equipamentos '!$J:$W,4,0),VLOOKUP(D291,'Controle-Pipetas e micropipetas'!$J:$V,4,0)),"Adicionado")</f>
        <v>Astorga-PR</v>
      </c>
    </row>
    <row r="292" spans="1:10" x14ac:dyDescent="0.25">
      <c r="A292" s="4" t="s">
        <v>619</v>
      </c>
      <c r="B292" s="4" t="s">
        <v>740</v>
      </c>
      <c r="C292" s="4" t="s">
        <v>36</v>
      </c>
      <c r="D292" s="9">
        <v>150700001005</v>
      </c>
      <c r="E292" s="4">
        <v>17132</v>
      </c>
      <c r="F292" s="4" t="s">
        <v>621</v>
      </c>
      <c r="H292" s="5">
        <v>44848</v>
      </c>
      <c r="I292" s="4">
        <f t="shared" si="4"/>
        <v>10</v>
      </c>
      <c r="J292" s="3" t="str">
        <f>IFERROR(IFERROR(VLOOKUP(D292,'Controle de Equipamentos '!$J:$W,4,0),VLOOKUP(D292,'Controle-Pipetas e micropipetas'!$J:$V,4,0)),"Adicionado")</f>
        <v>Astorga-PR</v>
      </c>
    </row>
    <row r="293" spans="1:10" x14ac:dyDescent="0.25">
      <c r="A293" s="4" t="s">
        <v>619</v>
      </c>
      <c r="B293" s="4" t="s">
        <v>699</v>
      </c>
      <c r="C293" s="4" t="s">
        <v>36</v>
      </c>
      <c r="D293" s="9">
        <v>182790001035</v>
      </c>
      <c r="E293" s="4">
        <v>18571</v>
      </c>
      <c r="F293" s="4" t="s">
        <v>621</v>
      </c>
      <c r="H293" s="5">
        <v>44851</v>
      </c>
      <c r="I293" s="4">
        <f t="shared" si="4"/>
        <v>10</v>
      </c>
      <c r="J293" s="3" t="str">
        <f>IFERROR(IFERROR(VLOOKUP(D293,'Controle de Equipamentos '!$J:$W,4,0),VLOOKUP(D293,'Controle-Pipetas e micropipetas'!$J:$V,4,0)),"Adicionado")</f>
        <v>Teresina-PI</v>
      </c>
    </row>
    <row r="294" spans="1:10" x14ac:dyDescent="0.25">
      <c r="A294" s="4" t="s">
        <v>619</v>
      </c>
      <c r="B294" s="4" t="s">
        <v>662</v>
      </c>
      <c r="C294" s="4" t="s">
        <v>39</v>
      </c>
      <c r="D294" s="9">
        <v>4227209</v>
      </c>
      <c r="E294" s="4">
        <v>18572</v>
      </c>
      <c r="F294" s="4" t="s">
        <v>621</v>
      </c>
      <c r="H294" s="5">
        <v>44851</v>
      </c>
      <c r="I294" s="4">
        <f t="shared" si="4"/>
        <v>10</v>
      </c>
      <c r="J294" s="3" t="str">
        <f>IFERROR(IFERROR(VLOOKUP(D294,'Controle de Equipamentos '!$J:$W,4,0),VLOOKUP(D294,'Controle-Pipetas e micropipetas'!$J:$V,4,0)),"Adicionado")</f>
        <v>Teresina-PI</v>
      </c>
    </row>
    <row r="295" spans="1:10" x14ac:dyDescent="0.25">
      <c r="A295" s="4" t="s">
        <v>619</v>
      </c>
      <c r="B295" s="4" t="s">
        <v>662</v>
      </c>
      <c r="C295" s="4" t="s">
        <v>39</v>
      </c>
      <c r="D295" s="9">
        <v>4227316</v>
      </c>
      <c r="E295" s="4">
        <v>18573</v>
      </c>
      <c r="F295" s="4" t="s">
        <v>621</v>
      </c>
      <c r="H295" s="5">
        <v>44851</v>
      </c>
      <c r="I295" s="4">
        <f t="shared" si="4"/>
        <v>10</v>
      </c>
      <c r="J295" s="3" t="str">
        <f>IFERROR(IFERROR(VLOOKUP(D295,'Controle de Equipamentos '!$J:$W,4,0),VLOOKUP(D295,'Controle-Pipetas e micropipetas'!$J:$V,4,0)),"Adicionado")</f>
        <v>Teresina-PI</v>
      </c>
    </row>
    <row r="296" spans="1:10" x14ac:dyDescent="0.25">
      <c r="A296" s="4" t="s">
        <v>619</v>
      </c>
      <c r="B296" s="4" t="s">
        <v>740</v>
      </c>
      <c r="C296" s="4" t="s">
        <v>36</v>
      </c>
      <c r="D296" s="9">
        <v>181790001011</v>
      </c>
      <c r="E296" s="4">
        <v>18574</v>
      </c>
      <c r="F296" s="4" t="s">
        <v>621</v>
      </c>
      <c r="H296" s="5">
        <v>44851</v>
      </c>
      <c r="I296" s="4">
        <f t="shared" si="4"/>
        <v>10</v>
      </c>
      <c r="J296" s="3" t="str">
        <f>IFERROR(IFERROR(VLOOKUP(D296,'Controle de Equipamentos '!$J:$W,4,0),VLOOKUP(D296,'Controle-Pipetas e micropipetas'!$J:$V,4,0)),"Adicionado")</f>
        <v>Teresina-PI</v>
      </c>
    </row>
    <row r="297" spans="1:10" x14ac:dyDescent="0.25">
      <c r="A297" s="4" t="s">
        <v>1407</v>
      </c>
      <c r="B297" s="4" t="s">
        <v>663</v>
      </c>
      <c r="C297" s="4" t="s">
        <v>87</v>
      </c>
      <c r="D297" s="9">
        <v>2068798</v>
      </c>
      <c r="E297" s="4">
        <v>18575</v>
      </c>
      <c r="F297" s="4" t="s">
        <v>621</v>
      </c>
      <c r="H297" s="5">
        <v>44851</v>
      </c>
      <c r="I297" s="4">
        <f t="shared" si="4"/>
        <v>10</v>
      </c>
      <c r="J297" s="3" t="str">
        <f>IFERROR(IFERROR(VLOOKUP(D297,'Controle de Equipamentos '!$J:$W,4,0),VLOOKUP(D297,'Controle-Pipetas e micropipetas'!$J:$V,4,0)),"Adicionado")</f>
        <v>Teresina-PI</v>
      </c>
    </row>
    <row r="298" spans="1:10" x14ac:dyDescent="0.25">
      <c r="A298" s="4" t="s">
        <v>1408</v>
      </c>
      <c r="B298" s="4" t="s">
        <v>663</v>
      </c>
      <c r="C298" s="4" t="s">
        <v>87</v>
      </c>
      <c r="D298" s="9">
        <v>2224264</v>
      </c>
      <c r="E298" s="4">
        <v>18576</v>
      </c>
      <c r="F298" s="4" t="s">
        <v>621</v>
      </c>
      <c r="H298" s="5">
        <v>44851</v>
      </c>
      <c r="I298" s="4">
        <f t="shared" si="4"/>
        <v>10</v>
      </c>
      <c r="J298" s="3" t="str">
        <f>IFERROR(IFERROR(VLOOKUP(D298,'Controle de Equipamentos '!$J:$W,4,0),VLOOKUP(D298,'Controle-Pipetas e micropipetas'!$J:$V,4,0)),"Adicionado")</f>
        <v>Teresina-PI</v>
      </c>
    </row>
    <row r="299" spans="1:10" x14ac:dyDescent="0.25">
      <c r="A299" s="4" t="s">
        <v>619</v>
      </c>
      <c r="B299" s="4" t="s">
        <v>56</v>
      </c>
      <c r="C299" s="4" t="s">
        <v>36</v>
      </c>
      <c r="D299" s="9">
        <v>1404677</v>
      </c>
      <c r="E299" s="4">
        <v>18658</v>
      </c>
      <c r="F299" s="4" t="s">
        <v>621</v>
      </c>
      <c r="H299" s="5">
        <v>44853</v>
      </c>
      <c r="I299" s="4">
        <f t="shared" si="4"/>
        <v>10</v>
      </c>
      <c r="J299" s="3" t="str">
        <f>IFERROR(IFERROR(VLOOKUP(D299,'Controle de Equipamentos '!$J:$W,4,0),VLOOKUP(D299,'Controle-Pipetas e micropipetas'!$J:$V,4,0)),"Adicionado")</f>
        <v>Nova Olimpia-MT</v>
      </c>
    </row>
    <row r="300" spans="1:10" x14ac:dyDescent="0.25">
      <c r="A300" s="4" t="s">
        <v>1410</v>
      </c>
      <c r="B300" s="4" t="s">
        <v>154</v>
      </c>
      <c r="C300" s="4" t="s">
        <v>39</v>
      </c>
      <c r="D300" s="9">
        <v>6247637</v>
      </c>
      <c r="E300" s="4">
        <v>18659</v>
      </c>
      <c r="F300" s="4" t="s">
        <v>621</v>
      </c>
      <c r="H300" s="5">
        <v>44853</v>
      </c>
      <c r="I300" s="4">
        <f t="shared" si="4"/>
        <v>10</v>
      </c>
      <c r="J300" s="3" t="str">
        <f>IFERROR(IFERROR(VLOOKUP(D300,'Controle de Equipamentos '!$J:$W,4,0),VLOOKUP(D300,'Controle-Pipetas e micropipetas'!$J:$V,4,0)),"Adicionado")</f>
        <v>Nova Olimpia-MT</v>
      </c>
    </row>
    <row r="301" spans="1:10" x14ac:dyDescent="0.25">
      <c r="A301" s="4" t="s">
        <v>619</v>
      </c>
      <c r="B301" s="4" t="s">
        <v>45</v>
      </c>
      <c r="C301" s="4" t="s">
        <v>36</v>
      </c>
      <c r="D301" s="9" t="s">
        <v>1411</v>
      </c>
      <c r="E301" s="4">
        <v>18660</v>
      </c>
      <c r="F301" s="4" t="s">
        <v>621</v>
      </c>
      <c r="H301" s="5">
        <v>44853</v>
      </c>
      <c r="I301" s="4">
        <f t="shared" si="4"/>
        <v>10</v>
      </c>
      <c r="J301" s="3" t="str">
        <f>IFERROR(IFERROR(VLOOKUP(D301,'Controle de Equipamentos '!$J:$W,4,0),VLOOKUP(D301,'Controle-Pipetas e micropipetas'!$J:$V,4,0)),"Adicionado")</f>
        <v>Nova Olimpia-MT</v>
      </c>
    </row>
    <row r="302" spans="1:10" x14ac:dyDescent="0.25">
      <c r="A302" s="4" t="s">
        <v>619</v>
      </c>
      <c r="B302" s="4" t="s">
        <v>154</v>
      </c>
      <c r="C302" s="4" t="s">
        <v>39</v>
      </c>
      <c r="D302" s="9">
        <v>6213432</v>
      </c>
      <c r="E302" s="4">
        <v>18662</v>
      </c>
      <c r="F302" s="4" t="s">
        <v>621</v>
      </c>
      <c r="H302" s="5">
        <v>44853</v>
      </c>
      <c r="I302" s="4">
        <f t="shared" si="4"/>
        <v>10</v>
      </c>
      <c r="J302" s="3" t="str">
        <f>IFERROR(IFERROR(VLOOKUP(D302,'Controle de Equipamentos '!$J:$W,4,0),VLOOKUP(D302,'Controle-Pipetas e micropipetas'!$J:$V,4,0)),"Adicionado")</f>
        <v>Nova Olimpia-MT</v>
      </c>
    </row>
    <row r="303" spans="1:10" x14ac:dyDescent="0.25">
      <c r="A303" s="4" t="s">
        <v>619</v>
      </c>
      <c r="B303" s="4" t="s">
        <v>277</v>
      </c>
      <c r="C303" s="4" t="s">
        <v>39</v>
      </c>
      <c r="D303" s="9">
        <v>4221150</v>
      </c>
      <c r="E303" s="4">
        <v>18664</v>
      </c>
      <c r="F303" s="4" t="s">
        <v>621</v>
      </c>
      <c r="H303" s="5">
        <v>44853</v>
      </c>
      <c r="I303" s="4">
        <f t="shared" si="4"/>
        <v>10</v>
      </c>
      <c r="J303" s="3" t="str">
        <f>IFERROR(IFERROR(VLOOKUP(D303,'Controle de Equipamentos '!$J:$W,4,0),VLOOKUP(D303,'Controle-Pipetas e micropipetas'!$J:$V,4,0)),"Adicionado")</f>
        <v>Nova Olimpia-MT</v>
      </c>
    </row>
    <row r="304" spans="1:10" x14ac:dyDescent="0.25">
      <c r="A304" s="4" t="s">
        <v>1409</v>
      </c>
      <c r="B304" s="4" t="s">
        <v>154</v>
      </c>
      <c r="C304" s="4" t="s">
        <v>39</v>
      </c>
      <c r="D304" s="9">
        <v>6274151</v>
      </c>
      <c r="E304" s="4">
        <v>18665</v>
      </c>
      <c r="F304" s="4" t="s">
        <v>621</v>
      </c>
      <c r="H304" s="5">
        <v>44853</v>
      </c>
      <c r="I304" s="4">
        <f t="shared" si="4"/>
        <v>10</v>
      </c>
      <c r="J304" s="3" t="str">
        <f>IFERROR(IFERROR(VLOOKUP(D304,'Controle de Equipamentos '!$J:$W,4,0),VLOOKUP(D304,'Controle-Pipetas e micropipetas'!$J:$V,4,0)),"Adicionado")</f>
        <v>Nova Olimpia-MT</v>
      </c>
    </row>
    <row r="305" spans="1:10" x14ac:dyDescent="0.25">
      <c r="A305" s="4" t="s">
        <v>619</v>
      </c>
      <c r="B305" s="4" t="s">
        <v>1427</v>
      </c>
      <c r="C305" s="4" t="s">
        <v>39</v>
      </c>
      <c r="D305" s="9">
        <v>6253970</v>
      </c>
      <c r="E305" s="4">
        <v>18707</v>
      </c>
      <c r="F305" s="4" t="s">
        <v>621</v>
      </c>
      <c r="H305" s="5">
        <v>44876</v>
      </c>
      <c r="I305" s="4">
        <f t="shared" si="4"/>
        <v>11</v>
      </c>
      <c r="J305" s="3" t="str">
        <f>IFERROR(IFERROR(VLOOKUP(D305,'Controle de Equipamentos '!$J:$W,4,0),VLOOKUP(D305,'Controle-Pipetas e micropipetas'!$J:$V,4,0)),"Adicionado")</f>
        <v>Alegrete-RS</v>
      </c>
    </row>
    <row r="306" spans="1:10" x14ac:dyDescent="0.25">
      <c r="A306" s="4" t="s">
        <v>619</v>
      </c>
      <c r="B306" s="4" t="s">
        <v>657</v>
      </c>
      <c r="C306" s="4" t="s">
        <v>36</v>
      </c>
      <c r="D306" s="9">
        <v>1483375</v>
      </c>
      <c r="E306" s="4">
        <v>19075</v>
      </c>
      <c r="F306" s="4" t="s">
        <v>621</v>
      </c>
      <c r="H306" s="5">
        <v>44887</v>
      </c>
      <c r="I306" s="4">
        <f t="shared" si="4"/>
        <v>11</v>
      </c>
      <c r="J306" s="3" t="str">
        <f>IFERROR(IFERROR(VLOOKUP(D306,'Controle de Equipamentos '!$J:$W,4,0),VLOOKUP(D306,'Controle-Pipetas e micropipetas'!$J:$V,4,0)),"Adicionado")</f>
        <v>Astorga-PR</v>
      </c>
    </row>
    <row r="307" spans="1:10" ht="75" x14ac:dyDescent="0.25">
      <c r="A307" s="4" t="s">
        <v>619</v>
      </c>
      <c r="B307" s="4" t="s">
        <v>1429</v>
      </c>
      <c r="C307" s="4" t="s">
        <v>667</v>
      </c>
      <c r="D307" s="9">
        <v>6263667</v>
      </c>
      <c r="E307" s="4">
        <v>19073</v>
      </c>
      <c r="F307" s="4" t="s">
        <v>621</v>
      </c>
      <c r="G307" s="7" t="s">
        <v>1434</v>
      </c>
      <c r="H307" s="5">
        <v>44888</v>
      </c>
      <c r="I307" s="4">
        <f t="shared" si="4"/>
        <v>11</v>
      </c>
      <c r="J307" s="3" t="str">
        <f>IFERROR(IFERROR(VLOOKUP(D307,'Controle de Equipamentos '!$J:$W,4,0),VLOOKUP(D307,'Controle-Pipetas e micropipetas'!$J:$V,4,0)),"Adicionado")</f>
        <v>Astorga-PR</v>
      </c>
    </row>
    <row r="308" spans="1:10" x14ac:dyDescent="0.25">
      <c r="A308" s="4" t="s">
        <v>619</v>
      </c>
      <c r="B308" s="4" t="s">
        <v>1429</v>
      </c>
      <c r="C308" s="4" t="s">
        <v>667</v>
      </c>
      <c r="D308" s="9">
        <v>6252724</v>
      </c>
      <c r="E308" s="4">
        <v>19074</v>
      </c>
      <c r="F308" s="4" t="s">
        <v>621</v>
      </c>
      <c r="H308" s="5">
        <v>44888</v>
      </c>
      <c r="I308" s="4">
        <f t="shared" si="4"/>
        <v>11</v>
      </c>
      <c r="J308" s="3" t="str">
        <f>IFERROR(IFERROR(VLOOKUP(D308,'Controle de Equipamentos '!$J:$W,4,0),VLOOKUP(D308,'Controle-Pipetas e micropipetas'!$J:$V,4,0)),"Adicionado")</f>
        <v>Astorga-PR</v>
      </c>
    </row>
    <row r="309" spans="1:10" x14ac:dyDescent="0.25">
      <c r="A309" s="4" t="s">
        <v>619</v>
      </c>
      <c r="B309" s="4" t="s">
        <v>1035</v>
      </c>
      <c r="C309" s="4" t="s">
        <v>36</v>
      </c>
      <c r="D309" s="9">
        <v>1416318</v>
      </c>
      <c r="E309" s="4">
        <v>19075</v>
      </c>
      <c r="F309" s="4" t="s">
        <v>621</v>
      </c>
      <c r="H309" s="5">
        <v>44888</v>
      </c>
      <c r="I309" s="4">
        <f t="shared" si="4"/>
        <v>11</v>
      </c>
      <c r="J309" s="3" t="str">
        <f>IFERROR(IFERROR(VLOOKUP(D309,'Controle de Equipamentos '!$J:$W,4,0),VLOOKUP(D309,'Controle-Pipetas e micropipetas'!$J:$V,4,0)),"Adicionado")</f>
        <v>Santo André-SP</v>
      </c>
    </row>
    <row r="310" spans="1:10" x14ac:dyDescent="0.25">
      <c r="A310" s="4" t="s">
        <v>619</v>
      </c>
      <c r="B310" s="4" t="s">
        <v>1430</v>
      </c>
      <c r="C310" s="4" t="s">
        <v>36</v>
      </c>
      <c r="D310" s="9" t="s">
        <v>1433</v>
      </c>
      <c r="E310" s="4">
        <v>19076</v>
      </c>
      <c r="F310" s="4" t="s">
        <v>621</v>
      </c>
      <c r="H310" s="5">
        <v>44888</v>
      </c>
      <c r="I310" s="4">
        <f t="shared" si="4"/>
        <v>11</v>
      </c>
      <c r="J310" s="3" t="str">
        <f>IFERROR(IFERROR(VLOOKUP(D310,'Controle de Equipamentos '!$J:$W,4,0),VLOOKUP(D310,'Controle-Pipetas e micropipetas'!$J:$V,4,0)),"Adicionado")</f>
        <v>Astorga-PR</v>
      </c>
    </row>
    <row r="311" spans="1:10" x14ac:dyDescent="0.25">
      <c r="A311" s="4" t="s">
        <v>619</v>
      </c>
      <c r="B311" s="4" t="s">
        <v>1429</v>
      </c>
      <c r="C311" s="4" t="s">
        <v>667</v>
      </c>
      <c r="D311" s="9">
        <v>6256142</v>
      </c>
      <c r="E311" s="4">
        <v>19077</v>
      </c>
      <c r="F311" s="4" t="s">
        <v>621</v>
      </c>
      <c r="H311" s="5">
        <v>44888</v>
      </c>
      <c r="I311" s="4">
        <f t="shared" si="4"/>
        <v>11</v>
      </c>
      <c r="J311" s="3" t="str">
        <f>IFERROR(IFERROR(VLOOKUP(D311,'Controle de Equipamentos '!$J:$W,4,0),VLOOKUP(D311,'Controle-Pipetas e micropipetas'!$J:$V,4,0)),"Adicionado")</f>
        <v>Astorga-PR</v>
      </c>
    </row>
    <row r="312" spans="1:10" x14ac:dyDescent="0.25">
      <c r="A312" s="4" t="s">
        <v>619</v>
      </c>
      <c r="B312" s="4" t="s">
        <v>1429</v>
      </c>
      <c r="C312" s="4" t="s">
        <v>667</v>
      </c>
      <c r="D312" s="9">
        <v>6265833</v>
      </c>
      <c r="E312" s="4">
        <v>19078</v>
      </c>
      <c r="F312" s="4" t="s">
        <v>621</v>
      </c>
      <c r="H312" s="5">
        <v>44888</v>
      </c>
      <c r="I312" s="4">
        <f t="shared" si="4"/>
        <v>11</v>
      </c>
      <c r="J312" s="3" t="str">
        <f>IFERROR(IFERROR(VLOOKUP(D312,'Controle de Equipamentos '!$J:$W,4,0),VLOOKUP(D312,'Controle-Pipetas e micropipetas'!$J:$V,4,0)),"Adicionado")</f>
        <v>Astorga-PR</v>
      </c>
    </row>
    <row r="313" spans="1:10" ht="45" x14ac:dyDescent="0.25">
      <c r="A313" s="4" t="s">
        <v>619</v>
      </c>
      <c r="B313" s="4" t="s">
        <v>1429</v>
      </c>
      <c r="C313" s="4" t="s">
        <v>667</v>
      </c>
      <c r="D313" s="9">
        <v>6247093</v>
      </c>
      <c r="E313" s="4">
        <v>19079</v>
      </c>
      <c r="F313" s="4" t="s">
        <v>621</v>
      </c>
      <c r="G313" s="7" t="s">
        <v>1435</v>
      </c>
      <c r="H313" s="5">
        <v>44888</v>
      </c>
      <c r="I313" s="4">
        <f t="shared" si="4"/>
        <v>11</v>
      </c>
      <c r="J313" s="3" t="str">
        <f>IFERROR(IFERROR(VLOOKUP(D313,'Controle de Equipamentos '!$J:$W,4,0),VLOOKUP(D313,'Controle-Pipetas e micropipetas'!$J:$V,4,0)),"Adicionado")</f>
        <v>Astorga-PR</v>
      </c>
    </row>
    <row r="314" spans="1:10" ht="30" x14ac:dyDescent="0.25">
      <c r="A314" s="4" t="s">
        <v>619</v>
      </c>
      <c r="B314" s="4" t="s">
        <v>1431</v>
      </c>
      <c r="C314" s="4" t="s">
        <v>1188</v>
      </c>
      <c r="D314" s="9">
        <v>3008531</v>
      </c>
      <c r="E314" s="4">
        <v>19080</v>
      </c>
      <c r="F314" s="4" t="s">
        <v>621</v>
      </c>
      <c r="G314" s="7" t="s">
        <v>1437</v>
      </c>
      <c r="H314" s="5">
        <v>44888</v>
      </c>
      <c r="I314" s="4">
        <f t="shared" si="4"/>
        <v>11</v>
      </c>
      <c r="J314" s="3" t="str">
        <f>IFERROR(IFERROR(VLOOKUP(D314,'Controle de Equipamentos '!$J:$W,4,0),VLOOKUP(D314,'Controle-Pipetas e micropipetas'!$J:$V,4,0)),"Adicionado")</f>
        <v>Astorga-PR</v>
      </c>
    </row>
    <row r="315" spans="1:10" x14ac:dyDescent="0.25">
      <c r="A315" s="4" t="s">
        <v>619</v>
      </c>
      <c r="B315" s="4" t="s">
        <v>1308</v>
      </c>
      <c r="C315" s="4" t="s">
        <v>87</v>
      </c>
      <c r="D315" s="9">
        <v>1563933</v>
      </c>
      <c r="E315" s="4">
        <v>19081</v>
      </c>
      <c r="F315" s="4" t="s">
        <v>621</v>
      </c>
      <c r="H315" s="5">
        <v>44888</v>
      </c>
      <c r="I315" s="4">
        <f t="shared" si="4"/>
        <v>11</v>
      </c>
      <c r="J315" s="3" t="str">
        <f>IFERROR(IFERROR(VLOOKUP(D315,'Controle de Equipamentos '!$J:$W,4,0),VLOOKUP(D315,'Controle-Pipetas e micropipetas'!$J:$V,4,0)),"Adicionado")</f>
        <v>Dourados-MS</v>
      </c>
    </row>
    <row r="316" spans="1:10" x14ac:dyDescent="0.25">
      <c r="A316" s="4" t="s">
        <v>619</v>
      </c>
      <c r="B316" s="4" t="s">
        <v>1432</v>
      </c>
      <c r="C316" s="4" t="s">
        <v>667</v>
      </c>
      <c r="D316" s="9">
        <v>4220749</v>
      </c>
      <c r="E316" s="4">
        <v>19082</v>
      </c>
      <c r="F316" s="4" t="s">
        <v>621</v>
      </c>
      <c r="H316" s="5">
        <v>44888</v>
      </c>
      <c r="I316" s="4">
        <f t="shared" si="4"/>
        <v>11</v>
      </c>
      <c r="J316" s="3" t="str">
        <f>IFERROR(IFERROR(VLOOKUP(D316,'Controle de Equipamentos '!$J:$W,4,0),VLOOKUP(D316,'Controle-Pipetas e micropipetas'!$J:$V,4,0)),"Adicionado")</f>
        <v>Astorga-PR</v>
      </c>
    </row>
    <row r="317" spans="1:10" ht="75" x14ac:dyDescent="0.25">
      <c r="A317" s="4" t="s">
        <v>1428</v>
      </c>
      <c r="B317" s="4" t="s">
        <v>838</v>
      </c>
      <c r="C317" s="4" t="s">
        <v>36</v>
      </c>
      <c r="D317" s="9" t="s">
        <v>313</v>
      </c>
      <c r="E317" s="4">
        <v>19083</v>
      </c>
      <c r="F317" s="4" t="s">
        <v>621</v>
      </c>
      <c r="G317" s="7" t="s">
        <v>1436</v>
      </c>
      <c r="H317" s="5">
        <v>44888</v>
      </c>
      <c r="I317" s="4">
        <f t="shared" si="4"/>
        <v>11</v>
      </c>
      <c r="J317" s="3" t="str">
        <f>IFERROR(IFERROR(VLOOKUP(D317,'Controle de Equipamentos '!$J:$W,4,0),VLOOKUP(D317,'Controle-Pipetas e micropipetas'!$J:$V,4,0)),"Adicionado")</f>
        <v>Astorga-PR</v>
      </c>
    </row>
    <row r="318" spans="1:10" x14ac:dyDescent="0.25">
      <c r="A318" s="4" t="s">
        <v>619</v>
      </c>
      <c r="B318" s="4" t="s">
        <v>1438</v>
      </c>
      <c r="C318" s="4" t="s">
        <v>137</v>
      </c>
      <c r="D318" s="9">
        <v>17010333</v>
      </c>
      <c r="E318" s="4">
        <v>18983</v>
      </c>
      <c r="F318" s="4" t="s">
        <v>621</v>
      </c>
      <c r="H318" s="5">
        <v>44894</v>
      </c>
      <c r="I318" s="4">
        <f t="shared" si="4"/>
        <v>11</v>
      </c>
      <c r="J318" s="3" t="str">
        <f>IFERROR(IFERROR(VLOOKUP(D318,'Controle de Equipamentos '!$J:$W,4,0),VLOOKUP(D318,'Controle-Pipetas e micropipetas'!$J:$V,4,0)),"Adicionado")</f>
        <v>Manaus-AM</v>
      </c>
    </row>
    <row r="319" spans="1:10" x14ac:dyDescent="0.25">
      <c r="A319" s="4" t="s">
        <v>619</v>
      </c>
      <c r="B319" s="4" t="s">
        <v>1439</v>
      </c>
      <c r="C319" s="4" t="s">
        <v>1188</v>
      </c>
      <c r="D319" s="9">
        <v>2996109</v>
      </c>
      <c r="E319" s="4">
        <v>18984</v>
      </c>
      <c r="F319" s="4" t="s">
        <v>621</v>
      </c>
      <c r="G319" s="7" t="s">
        <v>1443</v>
      </c>
      <c r="H319" s="5">
        <v>44894</v>
      </c>
      <c r="I319" s="4">
        <f t="shared" si="4"/>
        <v>11</v>
      </c>
      <c r="J319" s="3" t="str">
        <f>IFERROR(IFERROR(VLOOKUP(D319,'Controle de Equipamentos '!$J:$W,4,0),VLOOKUP(D319,'Controle-Pipetas e micropipetas'!$J:$V,4,0)),"Adicionado")</f>
        <v>Manaus-AM</v>
      </c>
    </row>
    <row r="320" spans="1:10" ht="60" x14ac:dyDescent="0.25">
      <c r="A320" s="4" t="s">
        <v>619</v>
      </c>
      <c r="B320" s="4" t="s">
        <v>761</v>
      </c>
      <c r="C320" s="4" t="s">
        <v>36</v>
      </c>
      <c r="D320" s="35">
        <v>1264624</v>
      </c>
      <c r="E320" s="4">
        <v>18990</v>
      </c>
      <c r="F320" s="4" t="s">
        <v>621</v>
      </c>
      <c r="G320" s="7" t="s">
        <v>1444</v>
      </c>
      <c r="H320" s="5">
        <v>44894</v>
      </c>
      <c r="I320" s="4">
        <f t="shared" si="4"/>
        <v>11</v>
      </c>
      <c r="J320" s="3" t="str">
        <f>IFERROR(IFERROR(VLOOKUP(D320,'Controle de Equipamentos '!$J:$W,4,0),VLOOKUP(D320,'Controle-Pipetas e micropipetas'!$J:$V,4,0)),"Adicionado")</f>
        <v>Manaus-AM</v>
      </c>
    </row>
    <row r="321" spans="1:10" x14ac:dyDescent="0.25">
      <c r="A321" s="4" t="s">
        <v>619</v>
      </c>
      <c r="B321" s="4" t="s">
        <v>1440</v>
      </c>
      <c r="C321" s="4" t="s">
        <v>137</v>
      </c>
      <c r="D321" s="9">
        <v>17011017</v>
      </c>
      <c r="E321" s="4">
        <v>18991</v>
      </c>
      <c r="F321" s="4" t="s">
        <v>621</v>
      </c>
      <c r="H321" s="5">
        <v>44894</v>
      </c>
      <c r="I321" s="4">
        <f t="shared" si="4"/>
        <v>11</v>
      </c>
      <c r="J321" s="3" t="str">
        <f>IFERROR(IFERROR(VLOOKUP(D321,'Controle de Equipamentos '!$J:$W,4,0),VLOOKUP(D321,'Controle-Pipetas e micropipetas'!$J:$V,4,0)),"Adicionado")</f>
        <v>Manaus-AM</v>
      </c>
    </row>
    <row r="322" spans="1:10" x14ac:dyDescent="0.25">
      <c r="A322" s="4" t="s">
        <v>619</v>
      </c>
      <c r="B322" s="4" t="s">
        <v>1441</v>
      </c>
      <c r="C322" s="4" t="s">
        <v>388</v>
      </c>
      <c r="D322" s="9" t="s">
        <v>1448</v>
      </c>
      <c r="E322" s="4">
        <v>18985</v>
      </c>
      <c r="F322" s="4" t="s">
        <v>621</v>
      </c>
      <c r="H322" s="5">
        <v>44894</v>
      </c>
      <c r="I322" s="4">
        <f t="shared" ref="I322:I331" si="5">IF(H322&lt;&gt;"",MONTH(H322),"")</f>
        <v>11</v>
      </c>
      <c r="J322" s="3" t="str">
        <f>IFERROR(IFERROR(VLOOKUP(D322,'Controle de Equipamentos '!$J:$W,4,0),VLOOKUP(D322,'Controle-Pipetas e micropipetas'!$J:$V,4,0)),"Adicionado")</f>
        <v>Manaus-AM</v>
      </c>
    </row>
    <row r="323" spans="1:10" x14ac:dyDescent="0.25">
      <c r="A323" s="4" t="s">
        <v>619</v>
      </c>
      <c r="B323" s="4" t="s">
        <v>1442</v>
      </c>
      <c r="C323" s="4" t="s">
        <v>388</v>
      </c>
      <c r="D323" s="9" t="s">
        <v>1449</v>
      </c>
      <c r="E323" s="4">
        <v>18989</v>
      </c>
      <c r="F323" s="4" t="s">
        <v>621</v>
      </c>
      <c r="H323" s="5">
        <v>44894</v>
      </c>
      <c r="I323" s="4">
        <f t="shared" si="5"/>
        <v>11</v>
      </c>
      <c r="J323" s="3" t="str">
        <f>IFERROR(IFERROR(VLOOKUP(D323,'Controle de Equipamentos '!$J:$W,4,0),VLOOKUP(D323,'Controle-Pipetas e micropipetas'!$J:$V,4,0)),"Adicionado")</f>
        <v>Manaus-AM</v>
      </c>
    </row>
    <row r="324" spans="1:10" x14ac:dyDescent="0.25">
      <c r="B324" s="4" t="s">
        <v>1035</v>
      </c>
      <c r="C324" s="4" t="s">
        <v>36</v>
      </c>
      <c r="D324" s="9">
        <v>1416318</v>
      </c>
      <c r="E324" s="4">
        <v>19126</v>
      </c>
      <c r="F324" s="4" t="s">
        <v>621</v>
      </c>
      <c r="H324" s="5">
        <v>44902</v>
      </c>
      <c r="I324" s="4">
        <f t="shared" si="5"/>
        <v>12</v>
      </c>
      <c r="J324" s="3" t="str">
        <f>IFERROR(IFERROR(VLOOKUP(D324,'Controle de Equipamentos '!$J:$W,4,0),VLOOKUP(D324,'Controle-Pipetas e micropipetas'!$J:$V,4,0)),"Adicionado")</f>
        <v>Santo André-SP</v>
      </c>
    </row>
    <row r="325" spans="1:10" x14ac:dyDescent="0.25">
      <c r="A325" s="4" t="s">
        <v>619</v>
      </c>
      <c r="B325" s="4" t="s">
        <v>838</v>
      </c>
      <c r="C325" s="4" t="s">
        <v>36</v>
      </c>
      <c r="D325" s="9" t="s">
        <v>1455</v>
      </c>
      <c r="E325" s="4">
        <v>19130</v>
      </c>
      <c r="F325" s="4" t="s">
        <v>621</v>
      </c>
      <c r="H325" s="5">
        <v>44902</v>
      </c>
      <c r="I325" s="4">
        <f t="shared" si="5"/>
        <v>12</v>
      </c>
      <c r="J325" s="3" t="str">
        <f>IFERROR(IFERROR(VLOOKUP(D325,'Controle de Equipamentos '!$J:$W,4,0),VLOOKUP(D325,'Controle-Pipetas e micropipetas'!$J:$V,4,0)),"Adicionado")</f>
        <v>Santo André-SP</v>
      </c>
    </row>
    <row r="326" spans="1:10" x14ac:dyDescent="0.25">
      <c r="A326" s="4" t="s">
        <v>619</v>
      </c>
      <c r="B326" s="4" t="s">
        <v>710</v>
      </c>
      <c r="C326" s="4" t="s">
        <v>42</v>
      </c>
      <c r="D326" s="9">
        <v>75029</v>
      </c>
      <c r="E326" s="4">
        <v>19127</v>
      </c>
      <c r="F326" s="4" t="s">
        <v>621</v>
      </c>
      <c r="H326" s="5">
        <v>44902</v>
      </c>
      <c r="I326" s="4">
        <f t="shared" si="5"/>
        <v>12</v>
      </c>
      <c r="J326" s="3" t="str">
        <f>IFERROR(IFERROR(VLOOKUP(D326,'Controle de Equipamentos '!$J:$W,4,0),VLOOKUP(D326,'Controle-Pipetas e micropipetas'!$J:$V,4,0)),"Adicionado")</f>
        <v>Santo André-SP</v>
      </c>
    </row>
    <row r="327" spans="1:10" x14ac:dyDescent="0.25">
      <c r="A327" s="4" t="s">
        <v>619</v>
      </c>
      <c r="B327" s="4" t="s">
        <v>973</v>
      </c>
      <c r="C327" s="4" t="s">
        <v>36</v>
      </c>
      <c r="D327" s="9" t="s">
        <v>1456</v>
      </c>
      <c r="E327" s="4">
        <v>19128</v>
      </c>
      <c r="F327" s="4" t="s">
        <v>621</v>
      </c>
      <c r="H327" s="5">
        <v>44902</v>
      </c>
      <c r="I327" s="4">
        <f t="shared" si="5"/>
        <v>12</v>
      </c>
      <c r="J327" s="3" t="str">
        <f>IFERROR(IFERROR(VLOOKUP(D327,'Controle de Equipamentos '!$J:$W,4,0),VLOOKUP(D327,'Controle-Pipetas e micropipetas'!$J:$V,4,0)),"Adicionado")</f>
        <v>Santo André-SP</v>
      </c>
    </row>
    <row r="328" spans="1:10" x14ac:dyDescent="0.25">
      <c r="A328" s="4" t="s">
        <v>619</v>
      </c>
      <c r="B328" s="4" t="s">
        <v>1458</v>
      </c>
      <c r="C328" s="4" t="s">
        <v>36</v>
      </c>
      <c r="D328" s="9">
        <v>205009</v>
      </c>
      <c r="E328" s="4">
        <v>19470</v>
      </c>
      <c r="F328" s="4" t="s">
        <v>621</v>
      </c>
      <c r="H328" s="5">
        <v>44902</v>
      </c>
      <c r="I328" s="4">
        <f t="shared" si="5"/>
        <v>12</v>
      </c>
      <c r="J328" s="3" t="str">
        <f>IFERROR(IFERROR(VLOOKUP(D328,'Controle de Equipamentos '!$J:$W,4,0),VLOOKUP(D328,'Controle-Pipetas e micropipetas'!$J:$V,4,0)),"Adicionado")</f>
        <v>Santo André-SP</v>
      </c>
    </row>
    <row r="329" spans="1:10" x14ac:dyDescent="0.25">
      <c r="A329" s="4" t="s">
        <v>619</v>
      </c>
      <c r="B329" s="4" t="s">
        <v>973</v>
      </c>
      <c r="C329" s="4" t="s">
        <v>36</v>
      </c>
      <c r="D329" s="9" t="s">
        <v>1457</v>
      </c>
      <c r="E329" s="4">
        <v>19129</v>
      </c>
      <c r="F329" s="4" t="s">
        <v>621</v>
      </c>
      <c r="H329" s="5">
        <v>44902</v>
      </c>
      <c r="I329" s="4">
        <f t="shared" si="5"/>
        <v>12</v>
      </c>
      <c r="J329" s="3" t="str">
        <f>IFERROR(IFERROR(VLOOKUP(D329,'Controle de Equipamentos '!$J:$W,4,0),VLOOKUP(D329,'Controle-Pipetas e micropipetas'!$J:$V,4,0)),"Adicionado")</f>
        <v>Santo André-SP</v>
      </c>
    </row>
    <row r="330" spans="1:10" x14ac:dyDescent="0.25">
      <c r="A330" s="4" t="s">
        <v>619</v>
      </c>
      <c r="B330" s="4" t="s">
        <v>1459</v>
      </c>
      <c r="C330" s="4" t="s">
        <v>36</v>
      </c>
      <c r="D330" s="9">
        <v>211110001064</v>
      </c>
      <c r="E330" s="4">
        <v>19490</v>
      </c>
      <c r="F330" s="4" t="s">
        <v>621</v>
      </c>
      <c r="H330" s="5">
        <v>44902</v>
      </c>
      <c r="I330" s="4">
        <f t="shared" si="5"/>
        <v>12</v>
      </c>
      <c r="J330" s="3" t="str">
        <f>IFERROR(IFERROR(VLOOKUP(D330,'Controle de Equipamentos '!$J:$W,4,0),VLOOKUP(D330,'Controle-Pipetas e micropipetas'!$J:$V,4,0)),"Adicionado")</f>
        <v>Santo André-SP</v>
      </c>
    </row>
    <row r="331" spans="1:10" x14ac:dyDescent="0.25">
      <c r="A331" s="4" t="s">
        <v>619</v>
      </c>
      <c r="B331" s="4" t="s">
        <v>1432</v>
      </c>
      <c r="C331" s="4" t="s">
        <v>667</v>
      </c>
      <c r="D331" s="9">
        <v>4244156</v>
      </c>
      <c r="E331" s="4">
        <v>19491</v>
      </c>
      <c r="F331" s="4" t="s">
        <v>621</v>
      </c>
      <c r="H331" s="5">
        <v>44902</v>
      </c>
      <c r="I331" s="4">
        <f t="shared" si="5"/>
        <v>12</v>
      </c>
      <c r="J331" s="3" t="str">
        <f>IFERROR(IFERROR(VLOOKUP(D331,'Controle de Equipamentos '!$J:$W,4,0),VLOOKUP(D331,'Controle-Pipetas e micropipetas'!$J:$V,4,0)),"Adicionado")</f>
        <v>Santo André-SP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480A-C78F-43C4-AF97-3B31FEF6670A}">
  <dimension ref="A1:W326"/>
  <sheetViews>
    <sheetView workbookViewId="0">
      <pane ySplit="1" topLeftCell="A2" activePane="bottomLeft" state="frozen"/>
      <selection activeCell="B319" sqref="B319"/>
      <selection pane="bottomLeft" activeCell="F35" sqref="F35"/>
    </sheetView>
  </sheetViews>
  <sheetFormatPr defaultRowHeight="15" x14ac:dyDescent="0.25"/>
  <cols>
    <col min="1" max="1" width="12.5703125" style="4" bestFit="1" customWidth="1"/>
    <col min="2" max="2" width="19" style="4" bestFit="1" customWidth="1"/>
    <col min="3" max="3" width="29" style="4" bestFit="1" customWidth="1"/>
    <col min="4" max="4" width="15.140625" style="4" bestFit="1" customWidth="1"/>
    <col min="5" max="6" width="29" style="4" bestFit="1" customWidth="1"/>
    <col min="7" max="7" width="13.28515625" style="4" bestFit="1" customWidth="1"/>
    <col min="8" max="8" width="17.28515625" style="4" bestFit="1" customWidth="1"/>
    <col min="9" max="9" width="15.28515625" style="4" bestFit="1" customWidth="1"/>
    <col min="10" max="10" width="18.85546875" style="9" bestFit="1" customWidth="1"/>
    <col min="11" max="11" width="11" style="4" bestFit="1" customWidth="1"/>
    <col min="12" max="12" width="25.85546875" style="4" bestFit="1" customWidth="1"/>
    <col min="13" max="13" width="18.42578125" style="4" bestFit="1" customWidth="1"/>
    <col min="14" max="14" width="21.85546875" style="4" bestFit="1" customWidth="1"/>
    <col min="15" max="15" width="9.7109375" style="2" hidden="1" customWidth="1"/>
    <col min="16" max="16" width="20.42578125" style="2" bestFit="1" customWidth="1"/>
    <col min="17" max="17" width="11" style="1" bestFit="1" customWidth="1"/>
    <col min="18" max="18" width="14.85546875" style="4" bestFit="1" customWidth="1"/>
    <col min="19" max="19" width="13.140625" style="4" bestFit="1" customWidth="1"/>
    <col min="20" max="20" width="18.5703125" style="4" bestFit="1" customWidth="1"/>
    <col min="21" max="21" width="14" style="4" bestFit="1" customWidth="1"/>
    <col min="22" max="22" width="19" style="4" hidden="1" customWidth="1"/>
    <col min="23" max="23" width="17" style="4" hidden="1" customWidth="1"/>
    <col min="24" max="16384" width="9.140625" style="4"/>
  </cols>
  <sheetData>
    <row r="1" spans="1:23" s="1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30" t="s">
        <v>16</v>
      </c>
      <c r="R1" s="13" t="s">
        <v>17</v>
      </c>
      <c r="S1" s="13" t="s">
        <v>18</v>
      </c>
      <c r="T1" s="13" t="s">
        <v>19</v>
      </c>
      <c r="U1" s="13" t="s">
        <v>1248</v>
      </c>
      <c r="V1" s="13" t="s">
        <v>21</v>
      </c>
      <c r="W1" s="13" t="s">
        <v>22</v>
      </c>
    </row>
    <row r="2" spans="1:23" x14ac:dyDescent="0.25">
      <c r="A2" s="4" t="s">
        <v>23</v>
      </c>
      <c r="B2" s="4" t="s">
        <v>269</v>
      </c>
      <c r="C2" s="4" t="s">
        <v>270</v>
      </c>
      <c r="D2" s="4" t="s">
        <v>590</v>
      </c>
      <c r="E2" s="4" t="s">
        <v>261</v>
      </c>
      <c r="F2" s="4" t="s">
        <v>262</v>
      </c>
      <c r="G2" s="4" t="s">
        <v>267</v>
      </c>
      <c r="H2" s="4" t="s">
        <v>271</v>
      </c>
      <c r="I2" s="4" t="s">
        <v>591</v>
      </c>
      <c r="J2" s="9" t="s">
        <v>592</v>
      </c>
      <c r="K2" s="4" t="s">
        <v>91</v>
      </c>
      <c r="L2" s="4" t="s">
        <v>593</v>
      </c>
      <c r="M2" s="4" t="s">
        <v>272</v>
      </c>
      <c r="N2" s="4" t="s">
        <v>273</v>
      </c>
      <c r="O2" s="2">
        <v>44398</v>
      </c>
      <c r="P2" s="2">
        <f>IFERROR(IFERROR(VLOOKUP(J2,'Obs. Técnicas - 22'!$D:$I,5,0),(VLOOKUP(J2,'Obs. Técnicas - 21'!$D:$I,5,0))),O2)</f>
        <v>44398</v>
      </c>
      <c r="Q2" s="1" t="str">
        <f ca="1">IF(P2&lt;&gt;"",IF(P2+365&gt;TODAY(),"Calibrado","Vencido"),"")</f>
        <v>Vencido</v>
      </c>
      <c r="R2" s="4">
        <f>IFERROR(IFERROR(VLOOKUP(J2,'Obs. Técnicas - 22'!$D:$G,2,0),(VLOOKUP(J2,'Obs. Técnicas - 21'!$D:$G,2,0))),"")</f>
        <v>13221</v>
      </c>
      <c r="S2" s="4" t="str">
        <f>IFERROR(IFERROR(VLOOKUP(J2,'Obs. Técnicas - 22'!$D:$G,3,0),(VLOOKUP(J2,'Obs. Técnicas - 21'!$D:$G,3,0))),"Hexis")</f>
        <v>ER ANALITICA</v>
      </c>
      <c r="T2" s="4">
        <f>IFERROR(IFERROR(VLOOKUP(J2,'Obs. Técnicas - 22'!$D:$G,4,0),(VLOOKUP(J2,'Obs. Técnicas - 21'!$D:$G,4,0))),"Hexis")</f>
        <v>0</v>
      </c>
      <c r="V2" s="4">
        <f>IF(P2&lt;&gt;"",MONTH(P2),"")</f>
        <v>7</v>
      </c>
      <c r="W2" s="4">
        <v>9</v>
      </c>
    </row>
    <row r="3" spans="1:23" x14ac:dyDescent="0.25">
      <c r="A3" s="4" t="s">
        <v>23</v>
      </c>
      <c r="B3" s="4" t="s">
        <v>269</v>
      </c>
      <c r="C3" s="4" t="s">
        <v>270</v>
      </c>
      <c r="D3" s="4" t="s">
        <v>594</v>
      </c>
      <c r="E3" s="4" t="s">
        <v>261</v>
      </c>
      <c r="F3" s="4" t="s">
        <v>262</v>
      </c>
      <c r="G3" s="4" t="s">
        <v>267</v>
      </c>
      <c r="H3" s="4" t="s">
        <v>271</v>
      </c>
      <c r="I3" s="4" t="s">
        <v>591</v>
      </c>
      <c r="J3" s="9" t="s">
        <v>595</v>
      </c>
      <c r="K3" s="4" t="s">
        <v>91</v>
      </c>
      <c r="L3" s="4" t="s">
        <v>596</v>
      </c>
      <c r="M3" s="4" t="s">
        <v>272</v>
      </c>
      <c r="N3" s="4" t="s">
        <v>273</v>
      </c>
      <c r="O3" s="2">
        <v>44398</v>
      </c>
      <c r="P3" s="2">
        <f>IFERROR(IFERROR(VLOOKUP(J3,'Obs. Técnicas - 22'!$D:$I,5,0),(VLOOKUP(J3,'Obs. Técnicas - 21'!$D:$I,5,0))),O3)</f>
        <v>44398</v>
      </c>
      <c r="Q3" s="1" t="str">
        <f t="shared" ref="Q3:Q19" ca="1" si="0">IF(P3&lt;&gt;"",IF(P3+365&gt;TODAY(),"Calibrado","Vencido"),"")</f>
        <v>Vencido</v>
      </c>
      <c r="R3" s="4">
        <f>IFERROR(IFERROR(VLOOKUP(J3,'Obs. Técnicas - 22'!$D:$G,2,0),(VLOOKUP(J3,'Obs. Técnicas - 21'!$D:$G,2,0))),"")</f>
        <v>13222</v>
      </c>
      <c r="S3" s="4" t="str">
        <f>IFERROR(IFERROR(VLOOKUP(J3,'Obs. Técnicas - 22'!$D:$G,3,0),(VLOOKUP(J3,'Obs. Técnicas - 21'!$D:$G,3,0))),"Hexis")</f>
        <v>ER ANALITICA</v>
      </c>
      <c r="T3" s="4">
        <f>IFERROR(IFERROR(VLOOKUP(J3,'Obs. Técnicas - 22'!$D:$G,4,0),(VLOOKUP(J3,'Obs. Técnicas - 21'!$D:$G,4,0))),"Hexis")</f>
        <v>0</v>
      </c>
      <c r="V3" s="4">
        <f t="shared" ref="V3:V20" si="1">IF(P3&lt;&gt;"",MONTH(P3),"")</f>
        <v>7</v>
      </c>
      <c r="W3" s="4">
        <v>7</v>
      </c>
    </row>
    <row r="4" spans="1:23" x14ac:dyDescent="0.25">
      <c r="A4" s="4" t="s">
        <v>23</v>
      </c>
      <c r="B4" s="4" t="s">
        <v>269</v>
      </c>
      <c r="C4" s="4" t="s">
        <v>270</v>
      </c>
      <c r="D4" s="4" t="s">
        <v>597</v>
      </c>
      <c r="E4" s="4" t="s">
        <v>261</v>
      </c>
      <c r="F4" s="4" t="s">
        <v>262</v>
      </c>
      <c r="G4" s="4" t="s">
        <v>267</v>
      </c>
      <c r="H4" s="4" t="s">
        <v>271</v>
      </c>
      <c r="I4" s="4" t="s">
        <v>598</v>
      </c>
      <c r="J4" s="9" t="s">
        <v>599</v>
      </c>
      <c r="K4" s="4" t="s">
        <v>91</v>
      </c>
      <c r="L4" s="4" t="s">
        <v>600</v>
      </c>
      <c r="M4" s="4" t="s">
        <v>272</v>
      </c>
      <c r="N4" s="4" t="s">
        <v>273</v>
      </c>
      <c r="O4" s="2">
        <v>44398</v>
      </c>
      <c r="P4" s="2">
        <f>IFERROR(IFERROR(VLOOKUP(J4,'Obs. Técnicas - 22'!$D:$I,5,0),(VLOOKUP(J4,'Obs. Técnicas - 21'!$D:$I,5,0))),O4)</f>
        <v>44398</v>
      </c>
      <c r="Q4" s="1" t="str">
        <f t="shared" ca="1" si="0"/>
        <v>Vencido</v>
      </c>
      <c r="R4" s="4">
        <f>IFERROR(IFERROR(VLOOKUP(J4,'Obs. Técnicas - 22'!$D:$G,2,0),(VLOOKUP(J4,'Obs. Técnicas - 21'!$D:$G,2,0))),"")</f>
        <v>13239</v>
      </c>
      <c r="S4" s="4" t="str">
        <f>IFERROR(IFERROR(VLOOKUP(J4,'Obs. Técnicas - 22'!$D:$G,3,0),(VLOOKUP(J4,'Obs. Técnicas - 21'!$D:$G,3,0))),"Hexis")</f>
        <v>ER ANALITICA</v>
      </c>
      <c r="T4" s="4">
        <f>IFERROR(IFERROR(VLOOKUP(J4,'Obs. Técnicas - 22'!$D:$G,4,0),(VLOOKUP(J4,'Obs. Técnicas - 21'!$D:$G,4,0))),"Hexis")</f>
        <v>0</v>
      </c>
      <c r="V4" s="4">
        <f t="shared" si="1"/>
        <v>7</v>
      </c>
      <c r="W4" s="4">
        <v>10</v>
      </c>
    </row>
    <row r="5" spans="1:23" x14ac:dyDescent="0.25">
      <c r="A5" s="4" t="s">
        <v>23</v>
      </c>
      <c r="B5" s="4" t="s">
        <v>329</v>
      </c>
      <c r="C5" s="4" t="s">
        <v>330</v>
      </c>
      <c r="D5" s="4" t="s">
        <v>331</v>
      </c>
      <c r="E5" s="4" t="s">
        <v>329</v>
      </c>
      <c r="F5" s="4" t="s">
        <v>330</v>
      </c>
      <c r="G5" s="4" t="s">
        <v>332</v>
      </c>
      <c r="H5" s="4" t="s">
        <v>323</v>
      </c>
      <c r="I5" s="4" t="s">
        <v>598</v>
      </c>
      <c r="J5" s="9">
        <v>2542049</v>
      </c>
      <c r="K5" s="4" t="s">
        <v>601</v>
      </c>
      <c r="L5" s="4" t="s">
        <v>602</v>
      </c>
      <c r="M5" s="4" t="s">
        <v>325</v>
      </c>
      <c r="N5" s="4" t="s">
        <v>336</v>
      </c>
      <c r="O5" s="2">
        <v>44721</v>
      </c>
      <c r="P5" s="2">
        <f>IFERROR(IFERROR(VLOOKUP(J5,'Obs. Técnicas - 22'!$D:$I,5,0),(VLOOKUP(J5,'Obs. Técnicas - 21'!$D:$I,5,0))),O5)</f>
        <v>44721</v>
      </c>
      <c r="Q5" s="1" t="str">
        <f t="shared" ca="1" si="0"/>
        <v>Calibrado</v>
      </c>
      <c r="R5" s="4">
        <f>IFERROR(IFERROR(VLOOKUP(J5,'Obs. Técnicas - 22'!$D:$G,2,0),(VLOOKUP(J5,'Obs. Técnicas - 21'!$D:$G,2,0))),"")</f>
        <v>16784</v>
      </c>
      <c r="S5" s="4" t="str">
        <f>IFERROR(IFERROR(VLOOKUP(J5,'Obs. Técnicas - 22'!$D:$G,3,0),(VLOOKUP(J5,'Obs. Técnicas - 21'!$D:$G,3,0))),"Hexis")</f>
        <v>ER ANALITICA</v>
      </c>
      <c r="T5" s="4" t="str">
        <f>IFERROR(IFERROR(VLOOKUP(J5,'Obs. Técnicas - 22'!$D:$G,4,0),(VLOOKUP(J5,'Obs. Técnicas - 21'!$D:$G,4,0))),"Hexis")</f>
        <v>Carcaça com avarias</v>
      </c>
      <c r="U5" s="4" t="s">
        <v>1224</v>
      </c>
      <c r="V5" s="4">
        <f t="shared" si="1"/>
        <v>6</v>
      </c>
      <c r="W5" s="4">
        <v>6</v>
      </c>
    </row>
    <row r="6" spans="1:23" x14ac:dyDescent="0.25">
      <c r="A6" s="4" t="s">
        <v>23</v>
      </c>
      <c r="B6" s="4" t="s">
        <v>329</v>
      </c>
      <c r="C6" s="4" t="s">
        <v>330</v>
      </c>
      <c r="D6" s="4" t="s">
        <v>331</v>
      </c>
      <c r="E6" s="4" t="s">
        <v>329</v>
      </c>
      <c r="F6" s="4" t="s">
        <v>330</v>
      </c>
      <c r="G6" s="4" t="s">
        <v>332</v>
      </c>
      <c r="H6" s="4" t="s">
        <v>323</v>
      </c>
      <c r="I6" s="4" t="s">
        <v>598</v>
      </c>
      <c r="J6" s="9" t="s">
        <v>603</v>
      </c>
      <c r="K6" s="4" t="s">
        <v>604</v>
      </c>
      <c r="L6" s="4" t="s">
        <v>605</v>
      </c>
      <c r="M6" s="4" t="s">
        <v>325</v>
      </c>
      <c r="N6" s="4" t="s">
        <v>336</v>
      </c>
      <c r="O6" s="2">
        <v>44721</v>
      </c>
      <c r="P6" s="2">
        <f>IFERROR(IFERROR(VLOOKUP(J6,'Obs. Técnicas - 22'!$D:$I,5,0),(VLOOKUP(J6,'Obs. Técnicas - 21'!$D:$I,5,0))),O6)</f>
        <v>44721</v>
      </c>
      <c r="Q6" s="1" t="str">
        <f t="shared" ca="1" si="0"/>
        <v>Calibrado</v>
      </c>
      <c r="R6" s="4">
        <f>IFERROR(IFERROR(VLOOKUP(J6,'Obs. Técnicas - 22'!$D:$G,2,0),(VLOOKUP(J6,'Obs. Técnicas - 21'!$D:$G,2,0))),"")</f>
        <v>16785</v>
      </c>
      <c r="S6" s="4" t="str">
        <f>IFERROR(IFERROR(VLOOKUP(J6,'Obs. Técnicas - 22'!$D:$G,3,0),(VLOOKUP(J6,'Obs. Técnicas - 21'!$D:$G,3,0))),"Hexis")</f>
        <v>ER ANALITICA</v>
      </c>
      <c r="T6" s="4">
        <f>IFERROR(IFERROR(VLOOKUP(J6,'Obs. Técnicas - 22'!$D:$G,4,0),(VLOOKUP(J6,'Obs. Técnicas - 21'!$D:$G,4,0))),"Hexis")</f>
        <v>0</v>
      </c>
      <c r="U6" s="4" t="s">
        <v>1224</v>
      </c>
      <c r="V6" s="4">
        <f t="shared" si="1"/>
        <v>6</v>
      </c>
      <c r="W6" s="4">
        <v>6</v>
      </c>
    </row>
    <row r="7" spans="1:23" x14ac:dyDescent="0.25">
      <c r="A7" s="4" t="s">
        <v>23</v>
      </c>
      <c r="B7" s="4" t="s">
        <v>329</v>
      </c>
      <c r="C7" s="4" t="s">
        <v>330</v>
      </c>
      <c r="D7" s="4" t="s">
        <v>331</v>
      </c>
      <c r="E7" s="4" t="s">
        <v>329</v>
      </c>
      <c r="F7" s="4" t="s">
        <v>330</v>
      </c>
      <c r="G7" s="4" t="s">
        <v>332</v>
      </c>
      <c r="H7" s="4" t="s">
        <v>323</v>
      </c>
      <c r="I7" s="4" t="s">
        <v>598</v>
      </c>
      <c r="J7" s="9">
        <v>2542049</v>
      </c>
      <c r="K7" s="4" t="s">
        <v>604</v>
      </c>
      <c r="L7" s="4" t="s">
        <v>606</v>
      </c>
      <c r="M7" s="4" t="s">
        <v>325</v>
      </c>
      <c r="N7" s="4" t="s">
        <v>336</v>
      </c>
      <c r="O7" s="2">
        <v>44721</v>
      </c>
      <c r="P7" s="2">
        <f>IFERROR(IFERROR(VLOOKUP(J7,'Obs. Técnicas - 22'!$D:$I,5,0),(VLOOKUP(J7,'Obs. Técnicas - 21'!$D:$I,5,0))),O7)</f>
        <v>44721</v>
      </c>
      <c r="Q7" s="1" t="str">
        <f t="shared" ca="1" si="0"/>
        <v>Calibrado</v>
      </c>
      <c r="R7" s="4">
        <f>IFERROR(IFERROR(VLOOKUP(J7,'Obs. Técnicas - 22'!$D:$G,2,0),(VLOOKUP(J7,'Obs. Técnicas - 21'!$D:$G,2,0))),"")</f>
        <v>16784</v>
      </c>
      <c r="S7" s="4" t="str">
        <f>IFERROR(IFERROR(VLOOKUP(J7,'Obs. Técnicas - 22'!$D:$G,3,0),(VLOOKUP(J7,'Obs. Técnicas - 21'!$D:$G,3,0))),"Hexis")</f>
        <v>ER ANALITICA</v>
      </c>
      <c r="T7" s="4" t="str">
        <f>IFERROR(IFERROR(VLOOKUP(J7,'Obs. Técnicas - 22'!$D:$G,4,0),(VLOOKUP(J7,'Obs. Técnicas - 21'!$D:$G,4,0))),"Hexis")</f>
        <v>Carcaça com avarias</v>
      </c>
      <c r="U7" s="4" t="s">
        <v>1224</v>
      </c>
      <c r="V7" s="4">
        <f t="shared" si="1"/>
        <v>6</v>
      </c>
      <c r="W7" s="4">
        <v>6</v>
      </c>
    </row>
    <row r="8" spans="1:23" x14ac:dyDescent="0.25">
      <c r="A8" s="4" t="s">
        <v>23</v>
      </c>
      <c r="B8" s="4" t="s">
        <v>329</v>
      </c>
      <c r="C8" s="4" t="s">
        <v>330</v>
      </c>
      <c r="D8" s="4" t="s">
        <v>331</v>
      </c>
      <c r="E8" s="4" t="s">
        <v>329</v>
      </c>
      <c r="F8" s="4" t="s">
        <v>330</v>
      </c>
      <c r="G8" s="4" t="s">
        <v>332</v>
      </c>
      <c r="H8" s="4" t="s">
        <v>323</v>
      </c>
      <c r="I8" s="4" t="s">
        <v>598</v>
      </c>
      <c r="J8" s="9" t="s">
        <v>607</v>
      </c>
      <c r="K8" s="4" t="s">
        <v>604</v>
      </c>
      <c r="L8" s="4" t="s">
        <v>605</v>
      </c>
      <c r="M8" s="4" t="s">
        <v>325</v>
      </c>
      <c r="N8" s="4" t="s">
        <v>336</v>
      </c>
      <c r="O8" s="2">
        <v>44721</v>
      </c>
      <c r="P8" s="2">
        <f>IFERROR(IFERROR(VLOOKUP(J8,'Obs. Técnicas - 22'!$D:$I,5,0),(VLOOKUP(J8,'Obs. Técnicas - 21'!$D:$I,5,0))),O8)</f>
        <v>44721</v>
      </c>
      <c r="Q8" s="1" t="str">
        <f t="shared" ca="1" si="0"/>
        <v>Calibrado</v>
      </c>
      <c r="R8" s="4">
        <f>IFERROR(IFERROR(VLOOKUP(J8,'Obs. Técnicas - 22'!$D:$G,2,0),(VLOOKUP(J8,'Obs. Técnicas - 21'!$D:$G,2,0))),"")</f>
        <v>16787</v>
      </c>
      <c r="S8" s="4" t="str">
        <f>IFERROR(IFERROR(VLOOKUP(J8,'Obs. Técnicas - 22'!$D:$G,3,0),(VLOOKUP(J8,'Obs. Técnicas - 21'!$D:$G,3,0))),"Hexis")</f>
        <v>ER ANALITICA</v>
      </c>
      <c r="T8" s="4">
        <f>IFERROR(IFERROR(VLOOKUP(J8,'Obs. Técnicas - 22'!$D:$G,4,0),(VLOOKUP(J8,'Obs. Técnicas - 21'!$D:$G,4,0))),"Hexis")</f>
        <v>0</v>
      </c>
      <c r="U8" s="4" t="s">
        <v>1224</v>
      </c>
      <c r="V8" s="4">
        <f t="shared" si="1"/>
        <v>6</v>
      </c>
      <c r="W8" s="4">
        <v>6</v>
      </c>
    </row>
    <row r="9" spans="1:23" x14ac:dyDescent="0.25">
      <c r="A9" s="4" t="s">
        <v>23</v>
      </c>
      <c r="B9" s="4" t="s">
        <v>329</v>
      </c>
      <c r="C9" s="4" t="s">
        <v>330</v>
      </c>
      <c r="D9" s="4" t="s">
        <v>331</v>
      </c>
      <c r="E9" s="4" t="s">
        <v>329</v>
      </c>
      <c r="F9" s="4" t="s">
        <v>330</v>
      </c>
      <c r="G9" s="4" t="s">
        <v>332</v>
      </c>
      <c r="H9" s="4" t="s">
        <v>323</v>
      </c>
      <c r="I9" s="4" t="s">
        <v>598</v>
      </c>
      <c r="J9" s="9">
        <v>3561967</v>
      </c>
      <c r="K9" s="4" t="s">
        <v>604</v>
      </c>
      <c r="L9" s="4" t="s">
        <v>608</v>
      </c>
      <c r="M9" s="4" t="s">
        <v>325</v>
      </c>
      <c r="N9" s="4" t="s">
        <v>336</v>
      </c>
      <c r="O9" s="2">
        <v>44721</v>
      </c>
      <c r="P9" s="2">
        <f>IFERROR(IFERROR(VLOOKUP(J9,'Obs. Técnicas - 22'!$D:$I,5,0),(VLOOKUP(J9,'Obs. Técnicas - 21'!$D:$I,5,0))),O9)</f>
        <v>44721</v>
      </c>
      <c r="Q9" s="1" t="str">
        <f t="shared" ca="1" si="0"/>
        <v>Calibrado</v>
      </c>
      <c r="R9" s="4">
        <f>IFERROR(IFERROR(VLOOKUP(J9,'Obs. Técnicas - 22'!$D:$G,2,0),(VLOOKUP(J9,'Obs. Técnicas - 21'!$D:$G,2,0))),"")</f>
        <v>16788</v>
      </c>
      <c r="S9" s="4" t="str">
        <f>IFERROR(IFERROR(VLOOKUP(J9,'Obs. Técnicas - 22'!$D:$G,3,0),(VLOOKUP(J9,'Obs. Técnicas - 21'!$D:$G,3,0))),"Hexis")</f>
        <v>ER ANALITICA</v>
      </c>
      <c r="T9" s="4">
        <f>IFERROR(IFERROR(VLOOKUP(J9,'Obs. Técnicas - 22'!$D:$G,4,0),(VLOOKUP(J9,'Obs. Técnicas - 21'!$D:$G,4,0))),"Hexis")</f>
        <v>0</v>
      </c>
      <c r="U9" s="4" t="s">
        <v>1224</v>
      </c>
      <c r="V9" s="4">
        <f t="shared" si="1"/>
        <v>6</v>
      </c>
      <c r="W9" s="4">
        <v>6</v>
      </c>
    </row>
    <row r="10" spans="1:23" x14ac:dyDescent="0.25">
      <c r="A10" s="4" t="s">
        <v>23</v>
      </c>
      <c r="B10" s="4" t="s">
        <v>329</v>
      </c>
      <c r="C10" s="4" t="s">
        <v>330</v>
      </c>
      <c r="D10" s="4" t="s">
        <v>331</v>
      </c>
      <c r="E10" s="4" t="s">
        <v>329</v>
      </c>
      <c r="F10" s="4" t="s">
        <v>330</v>
      </c>
      <c r="G10" s="4" t="s">
        <v>332</v>
      </c>
      <c r="H10" s="4" t="s">
        <v>323</v>
      </c>
      <c r="I10" s="4" t="s">
        <v>598</v>
      </c>
      <c r="J10" s="9">
        <v>4280014</v>
      </c>
      <c r="K10" s="4" t="s">
        <v>604</v>
      </c>
      <c r="L10" s="4" t="s">
        <v>608</v>
      </c>
      <c r="M10" s="4" t="s">
        <v>325</v>
      </c>
      <c r="N10" s="4" t="s">
        <v>336</v>
      </c>
      <c r="O10" s="2">
        <v>44721</v>
      </c>
      <c r="P10" s="2">
        <f>IFERROR(IFERROR(VLOOKUP(J10,'Obs. Técnicas - 22'!$D:$I,5,0),(VLOOKUP(J10,'Obs. Técnicas - 21'!$D:$I,5,0))),O10)</f>
        <v>44721</v>
      </c>
      <c r="Q10" s="1" t="str">
        <f t="shared" ca="1" si="0"/>
        <v>Calibrado</v>
      </c>
      <c r="R10" s="4">
        <f>IFERROR(IFERROR(VLOOKUP(J10,'Obs. Técnicas - 22'!$D:$G,2,0),(VLOOKUP(J10,'Obs. Técnicas - 21'!$D:$G,2,0))),"")</f>
        <v>16789</v>
      </c>
      <c r="S10" s="4" t="str">
        <f>IFERROR(IFERROR(VLOOKUP(J10,'Obs. Técnicas - 22'!$D:$G,3,0),(VLOOKUP(J10,'Obs. Técnicas - 21'!$D:$G,3,0))),"Hexis")</f>
        <v>ER ANALITICA</v>
      </c>
      <c r="T10" s="4">
        <f>IFERROR(IFERROR(VLOOKUP(J10,'Obs. Técnicas - 22'!$D:$G,4,0),(VLOOKUP(J10,'Obs. Técnicas - 21'!$D:$G,4,0))),"Hexis")</f>
        <v>0</v>
      </c>
      <c r="U10" s="4" t="s">
        <v>1224</v>
      </c>
      <c r="V10" s="4">
        <f t="shared" si="1"/>
        <v>6</v>
      </c>
      <c r="W10" s="4">
        <v>6</v>
      </c>
    </row>
    <row r="11" spans="1:23" x14ac:dyDescent="0.25">
      <c r="A11" s="4" t="s">
        <v>23</v>
      </c>
      <c r="B11" s="4" t="s">
        <v>329</v>
      </c>
      <c r="C11" s="4" t="s">
        <v>330</v>
      </c>
      <c r="D11" s="4" t="s">
        <v>331</v>
      </c>
      <c r="E11" s="4" t="s">
        <v>329</v>
      </c>
      <c r="F11" s="4" t="s">
        <v>330</v>
      </c>
      <c r="G11" s="4" t="s">
        <v>332</v>
      </c>
      <c r="H11" s="4" t="s">
        <v>323</v>
      </c>
      <c r="I11" s="4" t="s">
        <v>598</v>
      </c>
      <c r="J11" s="9" t="s">
        <v>609</v>
      </c>
      <c r="K11" s="4" t="s">
        <v>601</v>
      </c>
      <c r="L11" s="4" t="s">
        <v>602</v>
      </c>
      <c r="M11" s="4" t="s">
        <v>325</v>
      </c>
      <c r="N11" s="4" t="s">
        <v>336</v>
      </c>
      <c r="O11" s="2">
        <v>44721</v>
      </c>
      <c r="P11" s="2">
        <f>IFERROR(IFERROR(VLOOKUP(J11,'Obs. Técnicas - 22'!$D:$I,5,0),(VLOOKUP(J11,'Obs. Técnicas - 21'!$D:$I,5,0))),O11)</f>
        <v>44721</v>
      </c>
      <c r="Q11" s="1" t="str">
        <f t="shared" ca="1" si="0"/>
        <v>Calibrado</v>
      </c>
      <c r="R11" s="4">
        <f>IFERROR(IFERROR(VLOOKUP(J11,'Obs. Técnicas - 22'!$D:$G,2,0),(VLOOKUP(J11,'Obs. Técnicas - 21'!$D:$G,2,0))),"")</f>
        <v>16790</v>
      </c>
      <c r="S11" s="4" t="str">
        <f>IFERROR(IFERROR(VLOOKUP(J11,'Obs. Técnicas - 22'!$D:$G,3,0),(VLOOKUP(J11,'Obs. Técnicas - 21'!$D:$G,3,0))),"Hexis")</f>
        <v>ER ANALITICA</v>
      </c>
      <c r="T11" s="4">
        <f>IFERROR(IFERROR(VLOOKUP(J11,'Obs. Técnicas - 22'!$D:$G,4,0),(VLOOKUP(J11,'Obs. Técnicas - 21'!$D:$G,4,0))),"Hexis")</f>
        <v>0</v>
      </c>
      <c r="U11" s="4" t="s">
        <v>1224</v>
      </c>
      <c r="V11" s="4">
        <f t="shared" si="1"/>
        <v>6</v>
      </c>
      <c r="W11" s="4">
        <v>6</v>
      </c>
    </row>
    <row r="12" spans="1:23" x14ac:dyDescent="0.25">
      <c r="A12" s="4" t="s">
        <v>23</v>
      </c>
      <c r="B12" s="4" t="s">
        <v>329</v>
      </c>
      <c r="C12" s="4" t="s">
        <v>330</v>
      </c>
      <c r="D12" s="4" t="s">
        <v>331</v>
      </c>
      <c r="E12" s="4" t="s">
        <v>329</v>
      </c>
      <c r="F12" s="4" t="s">
        <v>330</v>
      </c>
      <c r="G12" s="4" t="s">
        <v>332</v>
      </c>
      <c r="H12" s="4" t="s">
        <v>323</v>
      </c>
      <c r="I12" s="4" t="s">
        <v>598</v>
      </c>
      <c r="J12" s="9" t="s">
        <v>610</v>
      </c>
      <c r="K12" s="4" t="s">
        <v>10</v>
      </c>
      <c r="L12" s="4" t="s">
        <v>602</v>
      </c>
      <c r="M12" s="4" t="s">
        <v>325</v>
      </c>
      <c r="N12" s="4" t="s">
        <v>336</v>
      </c>
      <c r="O12" s="2">
        <v>44721</v>
      </c>
      <c r="P12" s="2">
        <f>IFERROR(IFERROR(VLOOKUP(J12,'Obs. Técnicas - 22'!$D:$I,5,0),(VLOOKUP(J12,'Obs. Técnicas - 21'!$D:$I,5,0))),O12)</f>
        <v>44721</v>
      </c>
      <c r="Q12" s="1" t="str">
        <f t="shared" ca="1" si="0"/>
        <v>Calibrado</v>
      </c>
      <c r="R12" s="4">
        <f>IFERROR(IFERROR(VLOOKUP(J12,'Obs. Técnicas - 22'!$D:$G,2,0),(VLOOKUP(J12,'Obs. Técnicas - 21'!$D:$G,2,0))),"")</f>
        <v>16783</v>
      </c>
      <c r="S12" s="4" t="str">
        <f>IFERROR(IFERROR(VLOOKUP(J12,'Obs. Técnicas - 22'!$D:$G,3,0),(VLOOKUP(J12,'Obs. Técnicas - 21'!$D:$G,3,0))),"Hexis")</f>
        <v>ER ANALITICA</v>
      </c>
      <c r="T12" s="4">
        <f>IFERROR(IFERROR(VLOOKUP(J12,'Obs. Técnicas - 22'!$D:$G,4,0),(VLOOKUP(J12,'Obs. Técnicas - 21'!$D:$G,4,0))),"Hexis")</f>
        <v>0</v>
      </c>
      <c r="U12" s="4" t="s">
        <v>1224</v>
      </c>
      <c r="V12" s="4">
        <f t="shared" si="1"/>
        <v>6</v>
      </c>
      <c r="W12" s="4">
        <v>6</v>
      </c>
    </row>
    <row r="13" spans="1:23" x14ac:dyDescent="0.25">
      <c r="A13" s="4" t="s">
        <v>23</v>
      </c>
      <c r="B13" s="4" t="s">
        <v>329</v>
      </c>
      <c r="C13" s="4" t="s">
        <v>330</v>
      </c>
      <c r="D13" s="4" t="s">
        <v>331</v>
      </c>
      <c r="E13" s="4" t="s">
        <v>329</v>
      </c>
      <c r="F13" s="4" t="s">
        <v>330</v>
      </c>
      <c r="G13" s="4" t="s">
        <v>332</v>
      </c>
      <c r="H13" s="4" t="s">
        <v>323</v>
      </c>
      <c r="I13" s="4" t="s">
        <v>598</v>
      </c>
      <c r="J13" s="9" t="s">
        <v>611</v>
      </c>
      <c r="K13" s="4" t="s">
        <v>10</v>
      </c>
      <c r="L13" s="4" t="s">
        <v>602</v>
      </c>
      <c r="M13" s="4" t="s">
        <v>325</v>
      </c>
      <c r="N13" s="4" t="s">
        <v>336</v>
      </c>
      <c r="O13" s="2">
        <v>44721</v>
      </c>
      <c r="P13" s="2">
        <f>IFERROR(IFERROR(VLOOKUP(J13,'Obs. Técnicas - 22'!$D:$I,5,0),(VLOOKUP(J13,'Obs. Técnicas - 21'!$D:$I,5,0))),O13)</f>
        <v>44721</v>
      </c>
      <c r="Q13" s="1" t="str">
        <f t="shared" ca="1" si="0"/>
        <v>Calibrado</v>
      </c>
      <c r="R13" s="4">
        <f>IFERROR(IFERROR(VLOOKUP(J13,'Obs. Técnicas - 22'!$D:$G,2,0),(VLOOKUP(J13,'Obs. Técnicas - 21'!$D:$G,2,0))),"")</f>
        <v>16782</v>
      </c>
      <c r="S13" s="4" t="str">
        <f>IFERROR(IFERROR(VLOOKUP(J13,'Obs. Técnicas - 22'!$D:$G,3,0),(VLOOKUP(J13,'Obs. Técnicas - 21'!$D:$G,3,0))),"Hexis")</f>
        <v>ER ANALITICA</v>
      </c>
      <c r="T13" s="4">
        <f>IFERROR(IFERROR(VLOOKUP(J13,'Obs. Técnicas - 22'!$D:$G,4,0),(VLOOKUP(J13,'Obs. Técnicas - 21'!$D:$G,4,0))),"Hexis")</f>
        <v>0</v>
      </c>
      <c r="U13" s="4" t="s">
        <v>1224</v>
      </c>
      <c r="V13" s="4">
        <f t="shared" si="1"/>
        <v>6</v>
      </c>
      <c r="W13" s="4">
        <v>9</v>
      </c>
    </row>
    <row r="14" spans="1:23" x14ac:dyDescent="0.25">
      <c r="A14" s="4" t="s">
        <v>23</v>
      </c>
      <c r="B14" s="4" t="s">
        <v>329</v>
      </c>
      <c r="C14" s="4" t="s">
        <v>330</v>
      </c>
      <c r="D14" s="4" t="s">
        <v>331</v>
      </c>
      <c r="E14" s="4" t="s">
        <v>329</v>
      </c>
      <c r="F14" s="4" t="s">
        <v>330</v>
      </c>
      <c r="H14" s="4" t="s">
        <v>415</v>
      </c>
      <c r="I14" s="4" t="s">
        <v>598</v>
      </c>
      <c r="J14" s="9" t="s">
        <v>612</v>
      </c>
      <c r="K14" s="4" t="s">
        <v>604</v>
      </c>
      <c r="M14" s="4" t="s">
        <v>431</v>
      </c>
      <c r="N14" s="4" t="s">
        <v>294</v>
      </c>
      <c r="O14" s="2">
        <v>44725</v>
      </c>
      <c r="P14" s="2">
        <f>IFERROR(IFERROR(VLOOKUP(J14,'Obs. Técnicas - 22'!$D:$I,5,0),(VLOOKUP(J14,'Obs. Técnicas - 21'!$D:$I,5,0))),O14)</f>
        <v>44725</v>
      </c>
      <c r="Q14" s="1" t="str">
        <f t="shared" ca="1" si="0"/>
        <v>Calibrado</v>
      </c>
      <c r="R14" s="4">
        <f>IFERROR(IFERROR(VLOOKUP(J14,'Obs. Técnicas - 22'!$D:$G,2,0),(VLOOKUP(J14,'Obs. Técnicas - 21'!$D:$G,2,0))),"")</f>
        <v>16809</v>
      </c>
      <c r="S14" s="4" t="str">
        <f>IFERROR(IFERROR(VLOOKUP(J14,'Obs. Técnicas - 22'!$D:$G,3,0),(VLOOKUP(J14,'Obs. Técnicas - 21'!$D:$G,3,0))),"Hexis")</f>
        <v>ER ANALITICA</v>
      </c>
      <c r="T14" s="4">
        <f>IFERROR(IFERROR(VLOOKUP(J14,'Obs. Técnicas - 22'!$D:$G,4,0),(VLOOKUP(J14,'Obs. Técnicas - 21'!$D:$G,4,0))),"Hexis")</f>
        <v>0</v>
      </c>
      <c r="U14" s="4" t="s">
        <v>1224</v>
      </c>
      <c r="V14" s="4">
        <f t="shared" si="1"/>
        <v>6</v>
      </c>
      <c r="W14" s="4">
        <v>7</v>
      </c>
    </row>
    <row r="15" spans="1:23" x14ac:dyDescent="0.25">
      <c r="A15" s="4" t="s">
        <v>23</v>
      </c>
      <c r="B15" s="4" t="s">
        <v>329</v>
      </c>
      <c r="C15" s="4" t="s">
        <v>330</v>
      </c>
      <c r="D15" s="4" t="s">
        <v>331</v>
      </c>
      <c r="E15" s="4" t="s">
        <v>329</v>
      </c>
      <c r="F15" s="4" t="s">
        <v>330</v>
      </c>
      <c r="G15" s="4" t="s">
        <v>332</v>
      </c>
      <c r="H15" s="4" t="s">
        <v>415</v>
      </c>
      <c r="I15" s="4" t="s">
        <v>598</v>
      </c>
      <c r="J15" s="9" t="s">
        <v>613</v>
      </c>
      <c r="K15" s="4" t="s">
        <v>614</v>
      </c>
      <c r="M15" s="4" t="s">
        <v>469</v>
      </c>
      <c r="N15" s="4" t="s">
        <v>436</v>
      </c>
      <c r="O15" s="2">
        <v>44333</v>
      </c>
      <c r="P15" s="2">
        <f>IFERROR(IFERROR(VLOOKUP(J15,'Obs. Técnicas - 22'!$D:$I,5,0),(VLOOKUP(J15,'Obs. Técnicas - 21'!$D:$I,5,0))),O15)</f>
        <v>44333</v>
      </c>
      <c r="Q15" s="1" t="str">
        <f t="shared" ca="1" si="0"/>
        <v>Vencido</v>
      </c>
      <c r="R15" s="4">
        <f>IFERROR(IFERROR(VLOOKUP(J15,'Obs. Técnicas - 22'!$D:$G,2,0),(VLOOKUP(J15,'Obs. Técnicas - 21'!$D:$G,2,0))),"")</f>
        <v>12376</v>
      </c>
      <c r="S15" s="4" t="str">
        <f>IFERROR(IFERROR(VLOOKUP(J15,'Obs. Técnicas - 22'!$D:$G,3,0),(VLOOKUP(J15,'Obs. Técnicas - 21'!$D:$G,3,0))),"Hexis")</f>
        <v>ER ANALITICA</v>
      </c>
      <c r="T15" s="4">
        <f>IFERROR(IFERROR(VLOOKUP(J15,'Obs. Técnicas - 22'!$D:$G,4,0),(VLOOKUP(J15,'Obs. Técnicas - 21'!$D:$G,4,0))),"Hexis")</f>
        <v>0</v>
      </c>
      <c r="V15" s="4">
        <f t="shared" si="1"/>
        <v>5</v>
      </c>
      <c r="W15" s="4">
        <v>6</v>
      </c>
    </row>
    <row r="16" spans="1:23" x14ac:dyDescent="0.25">
      <c r="A16" s="4" t="s">
        <v>23</v>
      </c>
      <c r="B16" s="4" t="s">
        <v>329</v>
      </c>
      <c r="C16" s="4" t="s">
        <v>330</v>
      </c>
      <c r="D16" s="4" t="s">
        <v>331</v>
      </c>
      <c r="E16" s="4" t="s">
        <v>329</v>
      </c>
      <c r="F16" s="4" t="s">
        <v>330</v>
      </c>
      <c r="G16" s="4" t="s">
        <v>332</v>
      </c>
      <c r="H16" s="4" t="s">
        <v>415</v>
      </c>
      <c r="I16" s="4" t="s">
        <v>598</v>
      </c>
      <c r="J16" s="9" t="s">
        <v>615</v>
      </c>
      <c r="K16" s="4" t="s">
        <v>614</v>
      </c>
      <c r="M16" s="4" t="s">
        <v>469</v>
      </c>
      <c r="N16" s="4" t="s">
        <v>436</v>
      </c>
      <c r="O16" s="2">
        <v>44333</v>
      </c>
      <c r="P16" s="2">
        <f>IFERROR(IFERROR(VLOOKUP(J16,'Obs. Técnicas - 22'!$D:$I,5,0),(VLOOKUP(J16,'Obs. Técnicas - 21'!$D:$I,5,0))),O16)</f>
        <v>44333</v>
      </c>
      <c r="Q16" s="1" t="str">
        <f t="shared" ca="1" si="0"/>
        <v>Vencido</v>
      </c>
      <c r="R16" s="4">
        <f>IFERROR(IFERROR(VLOOKUP(J16,'Obs. Técnicas - 22'!$D:$G,2,0),(VLOOKUP(J16,'Obs. Técnicas - 21'!$D:$G,2,0))),"")</f>
        <v>12377</v>
      </c>
      <c r="S16" s="4" t="str">
        <f>IFERROR(IFERROR(VLOOKUP(J16,'Obs. Técnicas - 22'!$D:$G,3,0),(VLOOKUP(J16,'Obs. Técnicas - 21'!$D:$G,3,0))),"Hexis")</f>
        <v>ER ANALITICA</v>
      </c>
      <c r="T16" s="4">
        <f>IFERROR(IFERROR(VLOOKUP(J16,'Obs. Técnicas - 22'!$D:$G,4,0),(VLOOKUP(J16,'Obs. Técnicas - 21'!$D:$G,4,0))),"Hexis")</f>
        <v>0</v>
      </c>
      <c r="V16" s="4">
        <f t="shared" si="1"/>
        <v>5</v>
      </c>
      <c r="W16" s="4">
        <v>6</v>
      </c>
    </row>
    <row r="17" spans="1:23" x14ac:dyDescent="0.25">
      <c r="A17" s="4" t="s">
        <v>23</v>
      </c>
      <c r="B17" s="4" t="s">
        <v>329</v>
      </c>
      <c r="C17" s="4" t="s">
        <v>330</v>
      </c>
      <c r="D17" s="4" t="s">
        <v>331</v>
      </c>
      <c r="E17" s="4" t="s">
        <v>329</v>
      </c>
      <c r="F17" s="4" t="s">
        <v>330</v>
      </c>
      <c r="G17" s="4" t="s">
        <v>332</v>
      </c>
      <c r="H17" s="4" t="s">
        <v>415</v>
      </c>
      <c r="I17" s="4" t="s">
        <v>598</v>
      </c>
      <c r="J17" s="9" t="s">
        <v>616</v>
      </c>
      <c r="K17" s="4" t="s">
        <v>10</v>
      </c>
      <c r="M17" s="4" t="s">
        <v>469</v>
      </c>
      <c r="N17" s="4" t="s">
        <v>436</v>
      </c>
      <c r="O17" s="2">
        <v>44333</v>
      </c>
      <c r="P17" s="2">
        <f>IFERROR(IFERROR(VLOOKUP(J17,'Obs. Técnicas - 22'!$D:$I,5,0),(VLOOKUP(J17,'Obs. Técnicas - 21'!$D:$I,5,0))),O17)</f>
        <v>44333</v>
      </c>
      <c r="Q17" s="1" t="str">
        <f t="shared" ca="1" si="0"/>
        <v>Vencido</v>
      </c>
      <c r="R17" s="4">
        <f>IFERROR(IFERROR(VLOOKUP(J17,'Obs. Técnicas - 22'!$D:$G,2,0),(VLOOKUP(J17,'Obs. Técnicas - 21'!$D:$G,2,0))),"")</f>
        <v>12378</v>
      </c>
      <c r="S17" s="4" t="str">
        <f>IFERROR(IFERROR(VLOOKUP(J17,'Obs. Técnicas - 22'!$D:$G,3,0),(VLOOKUP(J17,'Obs. Técnicas - 21'!$D:$G,3,0))),"Hexis")</f>
        <v>ER ANALITICA</v>
      </c>
      <c r="T17" s="4">
        <f>IFERROR(IFERROR(VLOOKUP(J17,'Obs. Técnicas - 22'!$D:$G,4,0),(VLOOKUP(J17,'Obs. Técnicas - 21'!$D:$G,4,0))),"Hexis")</f>
        <v>0</v>
      </c>
      <c r="V17" s="4">
        <f t="shared" si="1"/>
        <v>5</v>
      </c>
      <c r="W17" s="4">
        <v>6</v>
      </c>
    </row>
    <row r="18" spans="1:23" x14ac:dyDescent="0.25">
      <c r="A18" s="4" t="s">
        <v>23</v>
      </c>
      <c r="B18" s="4" t="s">
        <v>329</v>
      </c>
      <c r="C18" s="4" t="s">
        <v>330</v>
      </c>
      <c r="D18" s="4" t="s">
        <v>331</v>
      </c>
      <c r="E18" s="4" t="s">
        <v>329</v>
      </c>
      <c r="F18" s="4" t="s">
        <v>330</v>
      </c>
      <c r="G18" s="4" t="s">
        <v>332</v>
      </c>
      <c r="H18" s="4" t="s">
        <v>415</v>
      </c>
      <c r="I18" s="4" t="s">
        <v>598</v>
      </c>
      <c r="J18" s="9" t="s">
        <v>617</v>
      </c>
      <c r="K18" s="4" t="s">
        <v>10</v>
      </c>
      <c r="M18" s="4" t="s">
        <v>469</v>
      </c>
      <c r="N18" s="4" t="s">
        <v>436</v>
      </c>
      <c r="O18" s="2">
        <v>44333</v>
      </c>
      <c r="P18" s="2">
        <f>IFERROR(IFERROR(VLOOKUP(J18,'Obs. Técnicas - 22'!$D:$I,5,0),(VLOOKUP(J18,'Obs. Técnicas - 21'!$D:$I,5,0))),O18)</f>
        <v>44333</v>
      </c>
      <c r="Q18" s="1" t="str">
        <f t="shared" ca="1" si="0"/>
        <v>Vencido</v>
      </c>
      <c r="R18" s="4">
        <f>IFERROR(IFERROR(VLOOKUP(J18,'Obs. Técnicas - 22'!$D:$G,2,0),(VLOOKUP(J18,'Obs. Técnicas - 21'!$D:$G,2,0))),"")</f>
        <v>12379</v>
      </c>
      <c r="S18" s="4" t="str">
        <f>IFERROR(IFERROR(VLOOKUP(J18,'Obs. Técnicas - 22'!$D:$G,3,0),(VLOOKUP(J18,'Obs. Técnicas - 21'!$D:$G,3,0))),"Hexis")</f>
        <v>ER ANALITICA</v>
      </c>
      <c r="T18" s="4">
        <f>IFERROR(IFERROR(VLOOKUP(J18,'Obs. Técnicas - 22'!$D:$G,4,0),(VLOOKUP(J18,'Obs. Técnicas - 21'!$D:$G,4,0))),"Hexis")</f>
        <v>0</v>
      </c>
      <c r="V18" s="4">
        <f t="shared" si="1"/>
        <v>5</v>
      </c>
      <c r="W18" s="4">
        <v>6</v>
      </c>
    </row>
    <row r="19" spans="1:23" x14ac:dyDescent="0.25">
      <c r="A19" s="4" t="s">
        <v>23</v>
      </c>
      <c r="B19" s="4" t="s">
        <v>329</v>
      </c>
      <c r="C19" s="4" t="s">
        <v>330</v>
      </c>
      <c r="D19" s="4" t="s">
        <v>331</v>
      </c>
      <c r="E19" s="4" t="s">
        <v>329</v>
      </c>
      <c r="F19" s="4" t="s">
        <v>330</v>
      </c>
      <c r="G19" s="4" t="s">
        <v>332</v>
      </c>
      <c r="H19" s="4" t="s">
        <v>415</v>
      </c>
      <c r="I19" s="4" t="s">
        <v>598</v>
      </c>
      <c r="J19" s="9" t="s">
        <v>618</v>
      </c>
      <c r="K19" s="4" t="s">
        <v>604</v>
      </c>
      <c r="M19" s="4" t="s">
        <v>469</v>
      </c>
      <c r="N19" s="4" t="s">
        <v>436</v>
      </c>
      <c r="O19" s="2">
        <v>44333</v>
      </c>
      <c r="P19" s="2">
        <f>IFERROR(IFERROR(VLOOKUP(J19,'Obs. Técnicas - 22'!$D:$I,5,0),(VLOOKUP(J19,'Obs. Técnicas - 21'!$D:$I,5,0))),O19)</f>
        <v>44333</v>
      </c>
      <c r="Q19" s="1" t="str">
        <f t="shared" ca="1" si="0"/>
        <v>Vencido</v>
      </c>
      <c r="R19" s="4">
        <f>IFERROR(IFERROR(VLOOKUP(J19,'Obs. Técnicas - 22'!$D:$G,2,0),(VLOOKUP(J19,'Obs. Técnicas - 21'!$D:$G,2,0))),"")</f>
        <v>12381</v>
      </c>
      <c r="S19" s="4" t="str">
        <f>IFERROR(IFERROR(VLOOKUP(J19,'Obs. Técnicas - 22'!$D:$G,3,0),(VLOOKUP(J19,'Obs. Técnicas - 21'!$D:$G,3,0))),"Hexis")</f>
        <v>ER ANALITICA</v>
      </c>
      <c r="T19" s="4">
        <f>IFERROR(IFERROR(VLOOKUP(J19,'Obs. Técnicas - 22'!$D:$G,4,0),(VLOOKUP(J19,'Obs. Técnicas - 21'!$D:$G,4,0))),"Hexis")</f>
        <v>0</v>
      </c>
      <c r="U19" s="4" t="s">
        <v>1224</v>
      </c>
      <c r="V19" s="4">
        <f t="shared" si="1"/>
        <v>5</v>
      </c>
      <c r="W19" s="4">
        <v>6</v>
      </c>
    </row>
    <row r="20" spans="1:23" x14ac:dyDescent="0.25">
      <c r="A20" s="4" t="s">
        <v>23</v>
      </c>
      <c r="B20" s="4" t="s">
        <v>439</v>
      </c>
      <c r="C20" s="4" t="s">
        <v>440</v>
      </c>
      <c r="D20" s="4" t="s">
        <v>441</v>
      </c>
      <c r="E20" s="4" t="s">
        <v>432</v>
      </c>
      <c r="F20" s="4" t="s">
        <v>433</v>
      </c>
      <c r="G20" s="4" t="s">
        <v>242</v>
      </c>
      <c r="H20" s="4" t="s">
        <v>415</v>
      </c>
      <c r="I20" s="4" t="s">
        <v>598</v>
      </c>
      <c r="J20" s="9" t="s">
        <v>1231</v>
      </c>
      <c r="K20" s="4" t="s">
        <v>604</v>
      </c>
      <c r="L20" s="4" t="s">
        <v>606</v>
      </c>
      <c r="M20" s="4" t="s">
        <v>1232</v>
      </c>
      <c r="N20" s="4" t="s">
        <v>436</v>
      </c>
      <c r="P20" s="2">
        <f>IFERROR(IFERROR(VLOOKUP(J20,'Obs. Técnicas - 22'!$D:$I,5,0),(VLOOKUP(J20,'Obs. Técnicas - 21'!$D:$I,5,0))),O20)</f>
        <v>44756</v>
      </c>
      <c r="Q20" s="1" t="str">
        <f ca="1">IF(P20&lt;&gt;"",IF(P20+365&gt;TODAY(),"Calibrado","Vencido"),"")</f>
        <v>Calibrado</v>
      </c>
      <c r="R20" s="4">
        <f>IFERROR(IFERROR(VLOOKUP(J20,'Obs. Técnicas - 22'!$D:$G,2,0),(VLOOKUP(J20,'Obs. Técnicas - 21'!$D:$G,2,0))),"")</f>
        <v>17245</v>
      </c>
      <c r="S20" s="4" t="str">
        <f>IFERROR(IFERROR(VLOOKUP(J20,'Obs. Técnicas - 22'!$D:$G,3,0),(VLOOKUP(J20,'Obs. Técnicas - 21'!$D:$G,3,0))),"Hexis")</f>
        <v>ER ANALITICA</v>
      </c>
      <c r="T20" s="4">
        <f>IFERROR(IFERROR(VLOOKUP(J20,'Obs. Técnicas - 22'!$D:$G,4,0),(VLOOKUP(J20,'Obs. Técnicas - 21'!$D:$G,4,0))),"Hexis")</f>
        <v>0</v>
      </c>
      <c r="V20" s="4">
        <f t="shared" si="1"/>
        <v>7</v>
      </c>
    </row>
    <row r="318" spans="5:5" x14ac:dyDescent="0.25">
      <c r="E318" s="34"/>
    </row>
    <row r="319" spans="5:5" x14ac:dyDescent="0.25">
      <c r="E319" s="34"/>
    </row>
    <row r="320" spans="5:5" x14ac:dyDescent="0.25">
      <c r="E320" s="34"/>
    </row>
    <row r="321" spans="5:5" x14ac:dyDescent="0.25">
      <c r="E321" s="34"/>
    </row>
    <row r="322" spans="5:5" x14ac:dyDescent="0.25">
      <c r="E322" s="34"/>
    </row>
    <row r="323" spans="5:5" x14ac:dyDescent="0.25">
      <c r="E323" s="34"/>
    </row>
    <row r="324" spans="5:5" x14ac:dyDescent="0.25">
      <c r="E324" s="34"/>
    </row>
    <row r="325" spans="5:5" x14ac:dyDescent="0.25">
      <c r="E325" s="34"/>
    </row>
    <row r="326" spans="5:5" x14ac:dyDescent="0.25">
      <c r="E326" s="34"/>
    </row>
  </sheetData>
  <conditionalFormatting sqref="Q1:Q1048576">
    <cfRule type="expression" dxfId="204" priority="1">
      <formula>IF(P1&lt;=TODAY()-365,1)</formula>
    </cfRule>
    <cfRule type="expression" dxfId="203" priority="2">
      <formula>IF(P1&lt;(TODAY())-270,1)</formula>
    </cfRule>
    <cfRule type="expression" dxfId="202" priority="3">
      <formula>IF(P1&lt;(TODAY())+0,1)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9A8B-2F1F-4CE7-8C68-2369C6C4A690}">
  <dimension ref="A1:J243"/>
  <sheetViews>
    <sheetView zoomScale="90" zoomScaleNormal="90" workbookViewId="0">
      <pane ySplit="1" topLeftCell="A178" activePane="bottomLeft" state="frozen"/>
      <selection activeCell="C1" sqref="C1"/>
      <selection pane="bottomLeft" activeCell="E187" sqref="E187"/>
    </sheetView>
  </sheetViews>
  <sheetFormatPr defaultRowHeight="15" x14ac:dyDescent="0.25"/>
  <cols>
    <col min="1" max="1" width="19" style="4" bestFit="1" customWidth="1"/>
    <col min="2" max="2" width="32.85546875" style="4" bestFit="1" customWidth="1"/>
    <col min="3" max="3" width="17.5703125" style="4" bestFit="1" customWidth="1"/>
    <col min="4" max="4" width="21.140625" style="9" bestFit="1" customWidth="1"/>
    <col min="5" max="5" width="9.42578125" style="4" bestFit="1" customWidth="1"/>
    <col min="6" max="6" width="17" style="4" bestFit="1" customWidth="1"/>
    <col min="7" max="7" width="48.7109375" style="7" bestFit="1" customWidth="1"/>
    <col min="8" max="8" width="9.85546875" style="5" bestFit="1" customWidth="1"/>
    <col min="9" max="9" width="9.140625" style="4" bestFit="1" customWidth="1"/>
    <col min="10" max="10" width="22.7109375" style="3" bestFit="1" customWidth="1"/>
  </cols>
  <sheetData>
    <row r="1" spans="1:10" s="6" customFormat="1" x14ac:dyDescent="0.25">
      <c r="A1" s="13" t="s">
        <v>771</v>
      </c>
      <c r="B1" s="13" t="s">
        <v>772</v>
      </c>
      <c r="C1" s="13" t="s">
        <v>10</v>
      </c>
      <c r="D1" s="13" t="s">
        <v>773</v>
      </c>
      <c r="E1" s="13" t="s">
        <v>774</v>
      </c>
      <c r="F1" s="13" t="s">
        <v>775</v>
      </c>
      <c r="G1" s="13" t="s">
        <v>776</v>
      </c>
      <c r="H1" s="13" t="s">
        <v>778</v>
      </c>
      <c r="I1" s="13" t="s">
        <v>779</v>
      </c>
      <c r="J1" s="13" t="s">
        <v>777</v>
      </c>
    </row>
    <row r="2" spans="1:10" ht="30" x14ac:dyDescent="0.25">
      <c r="A2" s="4" t="s">
        <v>780</v>
      </c>
      <c r="B2" s="4" t="s">
        <v>643</v>
      </c>
      <c r="C2" s="4" t="s">
        <v>781</v>
      </c>
      <c r="D2" s="9">
        <v>1358800</v>
      </c>
      <c r="E2" s="4">
        <v>12326</v>
      </c>
      <c r="F2" s="4" t="s">
        <v>621</v>
      </c>
      <c r="G2" s="7" t="s">
        <v>782</v>
      </c>
      <c r="H2" s="5">
        <v>44333</v>
      </c>
      <c r="I2" s="4">
        <f>IF(H2&lt;&gt;"",MONTH(H2),"")</f>
        <v>5</v>
      </c>
      <c r="J2" s="3" t="str">
        <f>IFERROR(IFERROR(VLOOKUP(D2,'Controle de Equipamentos '!$J:$W,4,0),VLOOKUP(D2,'Controle-Pipetas e micropipetas'!$J:$V,4,0)),"Adicionado")</f>
        <v>Alumínio-SP</v>
      </c>
    </row>
    <row r="3" spans="1:10" x14ac:dyDescent="0.25">
      <c r="A3" s="4" t="s">
        <v>666</v>
      </c>
      <c r="B3" s="4" t="s">
        <v>783</v>
      </c>
      <c r="C3" s="4" t="s">
        <v>667</v>
      </c>
      <c r="D3" s="9">
        <v>4211535</v>
      </c>
      <c r="E3" s="4">
        <v>12317</v>
      </c>
      <c r="F3" s="4" t="s">
        <v>621</v>
      </c>
      <c r="H3" s="5">
        <v>44333</v>
      </c>
      <c r="I3" s="4">
        <f t="shared" ref="I3:I66" si="0">IF(H3&lt;&gt;"",MONTH(H3),"")</f>
        <v>5</v>
      </c>
      <c r="J3" s="3" t="str">
        <f>IFERROR(IFERROR(VLOOKUP(D3,'Controle de Equipamentos '!$J:$W,4,0),VLOOKUP(D3,'Controle-Pipetas e micropipetas'!$J:$V,4,0)),"Adicionado")</f>
        <v>Alumínio-SP</v>
      </c>
    </row>
    <row r="4" spans="1:10" x14ac:dyDescent="0.25">
      <c r="A4" s="4" t="s">
        <v>784</v>
      </c>
      <c r="B4" s="4" t="s">
        <v>783</v>
      </c>
      <c r="C4" s="4" t="s">
        <v>667</v>
      </c>
      <c r="D4" s="9">
        <v>4220739</v>
      </c>
      <c r="E4" s="4">
        <v>12337</v>
      </c>
      <c r="F4" s="4" t="s">
        <v>621</v>
      </c>
      <c r="H4" s="5">
        <v>44333</v>
      </c>
      <c r="I4" s="4">
        <f t="shared" si="0"/>
        <v>5</v>
      </c>
      <c r="J4" s="3" t="str">
        <f>IFERROR(IFERROR(VLOOKUP(D4,'Controle de Equipamentos '!$J:$W,4,0),VLOOKUP(D4,'Controle-Pipetas e micropipetas'!$J:$V,4,0)),"Adicionado")</f>
        <v>Alumínio-SP</v>
      </c>
    </row>
    <row r="5" spans="1:10" x14ac:dyDescent="0.25">
      <c r="A5" s="4" t="s">
        <v>784</v>
      </c>
      <c r="B5" s="4" t="s">
        <v>591</v>
      </c>
      <c r="C5" s="4" t="s">
        <v>604</v>
      </c>
      <c r="D5" s="9" t="s">
        <v>612</v>
      </c>
      <c r="E5" s="4">
        <v>12343</v>
      </c>
      <c r="F5" s="4" t="s">
        <v>621</v>
      </c>
      <c r="H5" s="5">
        <v>44333</v>
      </c>
      <c r="I5" s="4">
        <f t="shared" si="0"/>
        <v>5</v>
      </c>
      <c r="J5" s="3" t="str">
        <f>IFERROR(IFERROR(VLOOKUP(D5,'Controle de Equipamentos '!$J:$W,4,0),VLOOKUP(D5,'Controle-Pipetas e micropipetas'!$J:$V,4,0)),"Adicionado")</f>
        <v>Alumínio-SP</v>
      </c>
    </row>
    <row r="6" spans="1:10" x14ac:dyDescent="0.25">
      <c r="A6" s="4" t="s">
        <v>784</v>
      </c>
      <c r="B6" s="4" t="s">
        <v>683</v>
      </c>
      <c r="C6" s="4" t="s">
        <v>785</v>
      </c>
      <c r="D6" s="9">
        <v>612331</v>
      </c>
      <c r="E6" s="4">
        <v>12321</v>
      </c>
      <c r="F6" s="4" t="s">
        <v>621</v>
      </c>
      <c r="H6" s="5">
        <v>44333</v>
      </c>
      <c r="I6" s="4">
        <f t="shared" si="0"/>
        <v>5</v>
      </c>
      <c r="J6" s="3" t="str">
        <f>IFERROR(IFERROR(VLOOKUP(D6,'Controle de Equipamentos '!$J:$W,4,0),VLOOKUP(D6,'Controle-Pipetas e micropipetas'!$J:$V,4,0)),"Adicionado")</f>
        <v>Alumínio-SP</v>
      </c>
    </row>
    <row r="7" spans="1:10" ht="30" x14ac:dyDescent="0.25">
      <c r="A7" s="4" t="s">
        <v>786</v>
      </c>
      <c r="B7" s="4" t="s">
        <v>787</v>
      </c>
      <c r="C7" s="4" t="s">
        <v>781</v>
      </c>
      <c r="D7" s="9" t="s">
        <v>477</v>
      </c>
      <c r="E7" s="4">
        <v>12319</v>
      </c>
      <c r="F7" s="4" t="s">
        <v>621</v>
      </c>
      <c r="G7" s="7" t="s">
        <v>788</v>
      </c>
      <c r="H7" s="5">
        <v>44333</v>
      </c>
      <c r="I7" s="4">
        <f t="shared" si="0"/>
        <v>5</v>
      </c>
      <c r="J7" s="3" t="str">
        <f>IFERROR(IFERROR(VLOOKUP(D7,'Controle de Equipamentos '!$J:$W,4,0),VLOOKUP(D7,'Controle-Pipetas e micropipetas'!$J:$V,4,0)),"Adicionado")</f>
        <v>Sorocaba-SP</v>
      </c>
    </row>
    <row r="8" spans="1:10" ht="30" x14ac:dyDescent="0.25">
      <c r="A8" s="4" t="s">
        <v>789</v>
      </c>
      <c r="B8" s="4" t="s">
        <v>643</v>
      </c>
      <c r="C8" s="4" t="s">
        <v>781</v>
      </c>
      <c r="D8" s="9">
        <v>1207916</v>
      </c>
      <c r="E8" s="4">
        <v>12331</v>
      </c>
      <c r="F8" s="4" t="s">
        <v>621</v>
      </c>
      <c r="G8" s="7" t="s">
        <v>790</v>
      </c>
      <c r="H8" s="5">
        <v>44333</v>
      </c>
      <c r="I8" s="4">
        <f t="shared" si="0"/>
        <v>5</v>
      </c>
      <c r="J8" s="3" t="str">
        <f>IFERROR(IFERROR(VLOOKUP(D8,'Controle de Equipamentos '!$J:$W,4,0),VLOOKUP(D8,'Controle-Pipetas e micropipetas'!$J:$V,4,0)),"Adicionado")</f>
        <v>Sorocaba-SP</v>
      </c>
    </row>
    <row r="9" spans="1:10" x14ac:dyDescent="0.25">
      <c r="A9" s="4" t="s">
        <v>680</v>
      </c>
      <c r="B9" s="4" t="s">
        <v>681</v>
      </c>
      <c r="C9" s="4" t="s">
        <v>781</v>
      </c>
      <c r="D9" s="9">
        <v>160110001009</v>
      </c>
      <c r="E9" s="4">
        <v>12336</v>
      </c>
      <c r="F9" s="4" t="s">
        <v>621</v>
      </c>
      <c r="H9" s="5">
        <v>44333</v>
      </c>
      <c r="I9" s="4">
        <f t="shared" si="0"/>
        <v>5</v>
      </c>
      <c r="J9" s="3" t="str">
        <f>IFERROR(IFERROR(VLOOKUP(D9,'Controle de Equipamentos '!$J:$W,4,0),VLOOKUP(D9,'Controle-Pipetas e micropipetas'!$J:$V,4,0)),"Adicionado")</f>
        <v>Sorocaba-SP</v>
      </c>
    </row>
    <row r="10" spans="1:10" x14ac:dyDescent="0.25">
      <c r="A10" s="4" t="s">
        <v>791</v>
      </c>
      <c r="B10" s="4" t="s">
        <v>792</v>
      </c>
      <c r="C10" s="4" t="s">
        <v>781</v>
      </c>
      <c r="D10" s="9">
        <v>1137166</v>
      </c>
      <c r="E10" s="4">
        <v>12335</v>
      </c>
      <c r="F10" s="4" t="s">
        <v>621</v>
      </c>
      <c r="H10" s="5">
        <v>44333</v>
      </c>
      <c r="I10" s="4">
        <f t="shared" si="0"/>
        <v>5</v>
      </c>
      <c r="J10" s="3" t="str">
        <f>IFERROR(IFERROR(VLOOKUP(D10,'Controle de Equipamentos '!$J:$W,4,0),VLOOKUP(D10,'Controle-Pipetas e micropipetas'!$J:$V,4,0)),"Adicionado")</f>
        <v>Sorocaba-SP</v>
      </c>
    </row>
    <row r="11" spans="1:10" x14ac:dyDescent="0.25">
      <c r="A11" s="4" t="s">
        <v>793</v>
      </c>
      <c r="B11" s="4" t="s">
        <v>783</v>
      </c>
      <c r="C11" s="4" t="s">
        <v>667</v>
      </c>
      <c r="D11" s="9">
        <v>410480</v>
      </c>
      <c r="E11" s="4">
        <v>12341</v>
      </c>
      <c r="F11" s="4" t="s">
        <v>621</v>
      </c>
      <c r="G11" s="7" t="s">
        <v>794</v>
      </c>
      <c r="H11" s="5">
        <v>44333</v>
      </c>
      <c r="I11" s="4">
        <f t="shared" si="0"/>
        <v>5</v>
      </c>
      <c r="J11" s="3" t="str">
        <f>IFERROR(IFERROR(VLOOKUP(D11,'Controle de Equipamentos '!$J:$W,4,0),VLOOKUP(D11,'Controle-Pipetas e micropipetas'!$J:$V,4,0)),"Adicionado")</f>
        <v>Cotia -SP</v>
      </c>
    </row>
    <row r="12" spans="1:10" x14ac:dyDescent="0.25">
      <c r="A12" s="4" t="s">
        <v>784</v>
      </c>
      <c r="B12" s="4" t="s">
        <v>683</v>
      </c>
      <c r="C12" s="4" t="s">
        <v>785</v>
      </c>
      <c r="D12" s="9">
        <v>585193</v>
      </c>
      <c r="E12" s="4">
        <v>12322</v>
      </c>
      <c r="F12" s="4" t="s">
        <v>621</v>
      </c>
      <c r="H12" s="5">
        <v>44333</v>
      </c>
      <c r="I12" s="4">
        <f t="shared" si="0"/>
        <v>5</v>
      </c>
      <c r="J12" s="3" t="str">
        <f>IFERROR(IFERROR(VLOOKUP(D12,'Controle de Equipamentos '!$J:$W,4,0),VLOOKUP(D12,'Controle-Pipetas e micropipetas'!$J:$V,4,0)),"Adicionado")</f>
        <v>ABC-SP</v>
      </c>
    </row>
    <row r="13" spans="1:10" ht="30" x14ac:dyDescent="0.25">
      <c r="A13" s="4" t="s">
        <v>795</v>
      </c>
      <c r="B13" s="4" t="s">
        <v>683</v>
      </c>
      <c r="C13" s="4" t="s">
        <v>785</v>
      </c>
      <c r="D13" s="9">
        <v>2296242</v>
      </c>
      <c r="E13" s="4">
        <v>12334</v>
      </c>
      <c r="F13" s="4" t="s">
        <v>621</v>
      </c>
      <c r="G13" s="7" t="s">
        <v>796</v>
      </c>
      <c r="H13" s="5">
        <v>44333</v>
      </c>
      <c r="I13" s="4">
        <f t="shared" si="0"/>
        <v>5</v>
      </c>
      <c r="J13" s="3" t="str">
        <f>IFERROR(IFERROR(VLOOKUP(D13,'Controle de Equipamentos '!$J:$W,4,0),VLOOKUP(D13,'Controle-Pipetas e micropipetas'!$J:$V,4,0)),"Adicionado")</f>
        <v>Cotia -SP</v>
      </c>
    </row>
    <row r="14" spans="1:10" x14ac:dyDescent="0.25">
      <c r="A14" s="4" t="s">
        <v>784</v>
      </c>
      <c r="B14" s="4" t="s">
        <v>783</v>
      </c>
      <c r="C14" s="4" t="s">
        <v>667</v>
      </c>
      <c r="D14" s="9">
        <v>4239606</v>
      </c>
      <c r="E14" s="4">
        <v>12342</v>
      </c>
      <c r="F14" s="4" t="s">
        <v>621</v>
      </c>
      <c r="H14" s="5">
        <v>44333</v>
      </c>
      <c r="I14" s="4">
        <f t="shared" si="0"/>
        <v>5</v>
      </c>
      <c r="J14" s="3" t="str">
        <f>IFERROR(IFERROR(VLOOKUP(D14,'Controle de Equipamentos '!$J:$W,4,0),VLOOKUP(D14,'Controle-Pipetas e micropipetas'!$J:$V,4,0)),"Adicionado")</f>
        <v>Triunfo-RS</v>
      </c>
    </row>
    <row r="15" spans="1:10" x14ac:dyDescent="0.25">
      <c r="A15" s="4" t="s">
        <v>797</v>
      </c>
      <c r="B15" s="4" t="s">
        <v>792</v>
      </c>
      <c r="C15" s="4" t="s">
        <v>781</v>
      </c>
      <c r="D15" s="9" t="s">
        <v>475</v>
      </c>
      <c r="E15" s="4">
        <v>12327</v>
      </c>
      <c r="F15" s="4" t="s">
        <v>621</v>
      </c>
      <c r="H15" s="5">
        <v>44333</v>
      </c>
      <c r="I15" s="4">
        <f t="shared" si="0"/>
        <v>5</v>
      </c>
      <c r="J15" s="3" t="str">
        <f>IFERROR(IFERROR(VLOOKUP(D15,'Controle de Equipamentos '!$J:$W,4,0),VLOOKUP(D15,'Controle-Pipetas e micropipetas'!$J:$V,4,0)),"Adicionado")</f>
        <v>Sorocaba-SP</v>
      </c>
    </row>
    <row r="16" spans="1:10" x14ac:dyDescent="0.25">
      <c r="A16" s="4" t="s">
        <v>784</v>
      </c>
      <c r="B16" s="4" t="s">
        <v>783</v>
      </c>
      <c r="C16" s="4" t="s">
        <v>667</v>
      </c>
      <c r="D16" s="9">
        <v>4212786</v>
      </c>
      <c r="E16" s="4">
        <v>12348</v>
      </c>
      <c r="F16" s="4" t="s">
        <v>621</v>
      </c>
      <c r="H16" s="5">
        <v>44333</v>
      </c>
      <c r="I16" s="4">
        <f t="shared" si="0"/>
        <v>5</v>
      </c>
      <c r="J16" s="3" t="str">
        <f>IFERROR(IFERROR(VLOOKUP(D16,'Controle de Equipamentos '!$J:$W,4,0),VLOOKUP(D16,'Controle-Pipetas e micropipetas'!$J:$V,4,0)),"Adicionado")</f>
        <v>São Paulo-SP</v>
      </c>
    </row>
    <row r="17" spans="1:10" x14ac:dyDescent="0.25">
      <c r="A17" s="4" t="s">
        <v>784</v>
      </c>
      <c r="B17" s="4" t="s">
        <v>783</v>
      </c>
      <c r="C17" s="4" t="s">
        <v>667</v>
      </c>
      <c r="D17" s="9">
        <v>614031</v>
      </c>
      <c r="E17" s="4">
        <v>12338</v>
      </c>
      <c r="F17" s="4" t="s">
        <v>621</v>
      </c>
      <c r="H17" s="5">
        <v>44333</v>
      </c>
      <c r="I17" s="4">
        <f t="shared" si="0"/>
        <v>5</v>
      </c>
      <c r="J17" s="3" t="str">
        <f>IFERROR(IFERROR(VLOOKUP(D17,'Controle de Equipamentos '!$J:$W,4,0),VLOOKUP(D17,'Controle-Pipetas e micropipetas'!$J:$V,4,0)),"Adicionado")</f>
        <v>São Paulo-SP</v>
      </c>
    </row>
    <row r="18" spans="1:10" ht="30" x14ac:dyDescent="0.25">
      <c r="A18" s="4" t="s">
        <v>784</v>
      </c>
      <c r="B18" s="4" t="s">
        <v>798</v>
      </c>
      <c r="C18" s="4" t="s">
        <v>785</v>
      </c>
      <c r="D18" s="9">
        <v>2901955</v>
      </c>
      <c r="E18" s="4">
        <v>12345</v>
      </c>
      <c r="F18" s="4" t="s">
        <v>621</v>
      </c>
      <c r="G18" s="7" t="s">
        <v>799</v>
      </c>
      <c r="H18" s="5">
        <v>44333</v>
      </c>
      <c r="I18" s="4">
        <f t="shared" si="0"/>
        <v>5</v>
      </c>
      <c r="J18" s="3" t="str">
        <f>IFERROR(IFERROR(VLOOKUP(D18,'Controle de Equipamentos '!$J:$W,4,0),VLOOKUP(D18,'Controle-Pipetas e micropipetas'!$J:$V,4,0)),"Adicionado")</f>
        <v>São Paulo-SP</v>
      </c>
    </row>
    <row r="19" spans="1:10" x14ac:dyDescent="0.25">
      <c r="A19" s="4" t="s">
        <v>800</v>
      </c>
      <c r="B19" s="4" t="s">
        <v>801</v>
      </c>
      <c r="C19" s="4" t="s">
        <v>36</v>
      </c>
      <c r="D19" s="9">
        <v>142240001031</v>
      </c>
      <c r="E19" s="4">
        <v>12316</v>
      </c>
      <c r="F19" s="4" t="s">
        <v>621</v>
      </c>
      <c r="H19" s="5">
        <v>44333</v>
      </c>
      <c r="I19" s="4">
        <f t="shared" si="0"/>
        <v>5</v>
      </c>
      <c r="J19" s="3" t="str">
        <f>IFERROR(IFERROR(VLOOKUP(D19,'Controle de Equipamentos '!$J:$W,4,0),VLOOKUP(D19,'Controle-Pipetas e micropipetas'!$J:$V,4,0)),"Adicionado")</f>
        <v>Adicionado</v>
      </c>
    </row>
    <row r="20" spans="1:10" x14ac:dyDescent="0.25">
      <c r="A20" s="4" t="s">
        <v>784</v>
      </c>
      <c r="B20" s="4" t="s">
        <v>798</v>
      </c>
      <c r="C20" s="4" t="s">
        <v>785</v>
      </c>
      <c r="D20" s="9">
        <v>2901959</v>
      </c>
      <c r="E20" s="4">
        <v>12340</v>
      </c>
      <c r="F20" s="4" t="s">
        <v>621</v>
      </c>
      <c r="H20" s="5">
        <v>44333</v>
      </c>
      <c r="I20" s="4">
        <f t="shared" si="0"/>
        <v>5</v>
      </c>
      <c r="J20" s="3" t="str">
        <f>IFERROR(IFERROR(VLOOKUP(D20,'Controle de Equipamentos '!$J:$W,4,0),VLOOKUP(D20,'Controle-Pipetas e micropipetas'!$J:$V,4,0)),"Adicionado")</f>
        <v>São Paulo-SP</v>
      </c>
    </row>
    <row r="21" spans="1:10" x14ac:dyDescent="0.25">
      <c r="A21" s="4" t="s">
        <v>802</v>
      </c>
      <c r="B21" s="4" t="s">
        <v>801</v>
      </c>
      <c r="C21" s="4" t="s">
        <v>36</v>
      </c>
      <c r="D21" s="9">
        <v>153160001028</v>
      </c>
      <c r="E21" s="4">
        <v>12332</v>
      </c>
      <c r="F21" s="4" t="s">
        <v>621</v>
      </c>
      <c r="H21" s="5">
        <v>44333</v>
      </c>
      <c r="I21" s="4">
        <f t="shared" si="0"/>
        <v>5</v>
      </c>
      <c r="J21" s="3" t="str">
        <f>IFERROR(IFERROR(VLOOKUP(D21,'Controle de Equipamentos '!$J:$W,4,0),VLOOKUP(D21,'Controle-Pipetas e micropipetas'!$J:$V,4,0)),"Adicionado")</f>
        <v>Cotia -SP</v>
      </c>
    </row>
    <row r="22" spans="1:10" x14ac:dyDescent="0.25">
      <c r="A22" s="4" t="s">
        <v>784</v>
      </c>
      <c r="B22" s="4" t="s">
        <v>787</v>
      </c>
      <c r="C22" s="4" t="s">
        <v>36</v>
      </c>
      <c r="D22" s="9" t="s">
        <v>555</v>
      </c>
      <c r="E22" s="4">
        <v>12328</v>
      </c>
      <c r="F22" s="4" t="s">
        <v>621</v>
      </c>
      <c r="H22" s="5">
        <v>44333</v>
      </c>
      <c r="I22" s="4">
        <f t="shared" si="0"/>
        <v>5</v>
      </c>
      <c r="J22" s="3" t="str">
        <f>IFERROR(IFERROR(VLOOKUP(D22,'Controle de Equipamentos '!$J:$W,4,0),VLOOKUP(D22,'Controle-Pipetas e micropipetas'!$J:$V,4,0)),"Adicionado")</f>
        <v>São Paulo-SP</v>
      </c>
    </row>
    <row r="23" spans="1:10" x14ac:dyDescent="0.25">
      <c r="A23" s="4" t="s">
        <v>803</v>
      </c>
      <c r="B23" s="4" t="s">
        <v>804</v>
      </c>
      <c r="C23" s="4" t="s">
        <v>805</v>
      </c>
      <c r="D23" s="9" t="s">
        <v>468</v>
      </c>
      <c r="E23" s="4">
        <v>12351</v>
      </c>
      <c r="F23" s="4" t="s">
        <v>621</v>
      </c>
      <c r="H23" s="5">
        <v>44333</v>
      </c>
      <c r="I23" s="4">
        <f t="shared" si="0"/>
        <v>5</v>
      </c>
      <c r="J23" s="3" t="str">
        <f>IFERROR(IFERROR(VLOOKUP(D23,'Controle de Equipamentos '!$J:$W,4,0),VLOOKUP(D23,'Controle-Pipetas e micropipetas'!$J:$V,4,0)),"Adicionado")</f>
        <v>Sorocaba-SP</v>
      </c>
    </row>
    <row r="24" spans="1:10" ht="30" x14ac:dyDescent="0.25">
      <c r="A24" s="4" t="s">
        <v>784</v>
      </c>
      <c r="B24" s="4" t="s">
        <v>806</v>
      </c>
      <c r="C24" s="4" t="s">
        <v>753</v>
      </c>
      <c r="D24" s="9">
        <v>4221160</v>
      </c>
      <c r="E24" s="4">
        <v>12366</v>
      </c>
      <c r="F24" s="4" t="s">
        <v>621</v>
      </c>
      <c r="G24" s="7" t="s">
        <v>807</v>
      </c>
      <c r="H24" s="5">
        <v>44333</v>
      </c>
      <c r="I24" s="4">
        <f t="shared" si="0"/>
        <v>5</v>
      </c>
      <c r="J24" s="3" t="str">
        <f>IFERROR(IFERROR(VLOOKUP(D24,'Controle de Equipamentos '!$J:$W,4,0),VLOOKUP(D24,'Controle-Pipetas e micropipetas'!$J:$V,4,0)),"Adicionado")</f>
        <v>Adicionado</v>
      </c>
    </row>
    <row r="25" spans="1:10" x14ac:dyDescent="0.25">
      <c r="A25" s="4" t="s">
        <v>784</v>
      </c>
      <c r="B25" s="4" t="s">
        <v>806</v>
      </c>
      <c r="C25" s="4" t="s">
        <v>753</v>
      </c>
      <c r="D25" s="9">
        <v>4210448</v>
      </c>
      <c r="E25" s="4">
        <v>12339</v>
      </c>
      <c r="F25" s="4" t="s">
        <v>621</v>
      </c>
      <c r="G25" s="7" t="s">
        <v>808</v>
      </c>
      <c r="H25" s="5">
        <v>44333</v>
      </c>
      <c r="I25" s="4">
        <f t="shared" si="0"/>
        <v>5</v>
      </c>
      <c r="J25" s="3" t="str">
        <f>IFERROR(IFERROR(VLOOKUP(D25,'Controle de Equipamentos '!$J:$W,4,0),VLOOKUP(D25,'Controle-Pipetas e micropipetas'!$J:$V,4,0)),"Adicionado")</f>
        <v>Cotia -SP</v>
      </c>
    </row>
    <row r="26" spans="1:10" x14ac:dyDescent="0.25">
      <c r="A26" s="4" t="s">
        <v>809</v>
      </c>
      <c r="B26" s="4" t="s">
        <v>810</v>
      </c>
      <c r="C26" s="4" t="s">
        <v>337</v>
      </c>
      <c r="D26" s="9">
        <v>27308347</v>
      </c>
      <c r="E26" s="4">
        <v>12356</v>
      </c>
      <c r="F26" s="4" t="s">
        <v>621</v>
      </c>
      <c r="H26" s="5">
        <v>44333</v>
      </c>
      <c r="I26" s="4">
        <f t="shared" si="0"/>
        <v>5</v>
      </c>
      <c r="J26" s="3" t="str">
        <f>IFERROR(IFERROR(VLOOKUP(D26,'Controle de Equipamentos '!$J:$W,4,0),VLOOKUP(D26,'Controle-Pipetas e micropipetas'!$J:$V,4,0)),"Adicionado")</f>
        <v>Sorocaba-SP</v>
      </c>
    </row>
    <row r="27" spans="1:10" x14ac:dyDescent="0.25">
      <c r="A27" s="4" t="s">
        <v>811</v>
      </c>
      <c r="B27" s="4" t="s">
        <v>68</v>
      </c>
      <c r="C27" s="4" t="s">
        <v>805</v>
      </c>
      <c r="D27" s="9">
        <v>1113112822</v>
      </c>
      <c r="E27" s="4">
        <v>12350</v>
      </c>
      <c r="F27" s="4" t="s">
        <v>621</v>
      </c>
      <c r="H27" s="5">
        <v>44333</v>
      </c>
      <c r="I27" s="4">
        <f t="shared" si="0"/>
        <v>5</v>
      </c>
      <c r="J27" s="3" t="str">
        <f>IFERROR(IFERROR(VLOOKUP(D27,'Controle de Equipamentos '!$J:$W,4,0),VLOOKUP(D27,'Controle-Pipetas e micropipetas'!$J:$V,4,0)),"Adicionado")</f>
        <v>Sorocaba-SP</v>
      </c>
    </row>
    <row r="28" spans="1:10" x14ac:dyDescent="0.25">
      <c r="A28" s="4" t="s">
        <v>812</v>
      </c>
      <c r="B28" s="4" t="s">
        <v>68</v>
      </c>
      <c r="C28" s="4" t="s">
        <v>344</v>
      </c>
      <c r="D28" s="9" t="s">
        <v>479</v>
      </c>
      <c r="E28" s="4">
        <v>12354</v>
      </c>
      <c r="F28" s="4" t="s">
        <v>621</v>
      </c>
      <c r="H28" s="5">
        <v>44333</v>
      </c>
      <c r="I28" s="4">
        <f t="shared" si="0"/>
        <v>5</v>
      </c>
      <c r="J28" s="3" t="str">
        <f>IFERROR(IFERROR(VLOOKUP(D28,'Controle de Equipamentos '!$J:$W,4,0),VLOOKUP(D28,'Controle-Pipetas e micropipetas'!$J:$V,4,0)),"Adicionado")</f>
        <v>Cotia -SP</v>
      </c>
    </row>
    <row r="29" spans="1:10" x14ac:dyDescent="0.25">
      <c r="A29" s="4" t="s">
        <v>784</v>
      </c>
      <c r="B29" s="4" t="s">
        <v>810</v>
      </c>
      <c r="C29" s="4" t="s">
        <v>334</v>
      </c>
      <c r="D29" s="9" t="s">
        <v>480</v>
      </c>
      <c r="E29" s="4">
        <v>12353</v>
      </c>
      <c r="F29" s="4" t="s">
        <v>621</v>
      </c>
      <c r="H29" s="5">
        <v>44333</v>
      </c>
      <c r="I29" s="4">
        <f t="shared" si="0"/>
        <v>5</v>
      </c>
      <c r="J29" s="3" t="str">
        <f>IFERROR(IFERROR(VLOOKUP(D29,'Controle de Equipamentos '!$J:$W,4,0),VLOOKUP(D29,'Controle-Pipetas e micropipetas'!$J:$V,4,0)),"Adicionado")</f>
        <v>Sorocaba-SP</v>
      </c>
    </row>
    <row r="30" spans="1:10" x14ac:dyDescent="0.25">
      <c r="A30" s="4" t="s">
        <v>784</v>
      </c>
      <c r="B30" s="4" t="s">
        <v>810</v>
      </c>
      <c r="C30" s="4" t="s">
        <v>334</v>
      </c>
      <c r="D30" s="9" t="s">
        <v>333</v>
      </c>
      <c r="E30" s="4">
        <v>12355</v>
      </c>
      <c r="F30" s="4" t="s">
        <v>621</v>
      </c>
      <c r="H30" s="5">
        <v>44333</v>
      </c>
      <c r="I30" s="4">
        <f t="shared" si="0"/>
        <v>5</v>
      </c>
      <c r="J30" s="3" t="str">
        <f>IFERROR(IFERROR(VLOOKUP(D30,'Controle de Equipamentos '!$J:$W,4,0),VLOOKUP(D30,'Controle-Pipetas e micropipetas'!$J:$V,4,0)),"Adicionado")</f>
        <v>Duque de Caxias-RJ</v>
      </c>
    </row>
    <row r="31" spans="1:10" x14ac:dyDescent="0.25">
      <c r="B31" s="4" t="s">
        <v>643</v>
      </c>
      <c r="C31" s="4" t="s">
        <v>36</v>
      </c>
      <c r="D31" s="9">
        <v>1217253</v>
      </c>
      <c r="E31" s="4">
        <v>12324</v>
      </c>
      <c r="F31" s="4" t="s">
        <v>621</v>
      </c>
      <c r="G31" s="7" t="s">
        <v>813</v>
      </c>
      <c r="H31" s="5">
        <v>44333</v>
      </c>
      <c r="I31" s="4">
        <f t="shared" si="0"/>
        <v>5</v>
      </c>
      <c r="J31" s="3" t="str">
        <f>IFERROR(IFERROR(VLOOKUP(D31,'Controle de Equipamentos '!$J:$W,4,0),VLOOKUP(D31,'Controle-Pipetas e micropipetas'!$J:$V,4,0)),"Adicionado")</f>
        <v>Duque de Caxias-RJ</v>
      </c>
    </row>
    <row r="32" spans="1:10" x14ac:dyDescent="0.25">
      <c r="B32" s="4" t="s">
        <v>674</v>
      </c>
      <c r="C32" s="4" t="s">
        <v>339</v>
      </c>
      <c r="D32" s="9">
        <v>1827001035259</v>
      </c>
      <c r="E32" s="4">
        <v>12329</v>
      </c>
      <c r="F32" s="4" t="s">
        <v>621</v>
      </c>
      <c r="H32" s="5">
        <v>44333</v>
      </c>
      <c r="I32" s="4">
        <f t="shared" si="0"/>
        <v>5</v>
      </c>
      <c r="J32" s="3" t="str">
        <f>IFERROR(IFERROR(VLOOKUP(D32,'Controle de Equipamentos '!$J:$W,4,0),VLOOKUP(D32,'Controle-Pipetas e micropipetas'!$J:$V,4,0)),"Adicionado")</f>
        <v>Duque de Caxias-RJ</v>
      </c>
    </row>
    <row r="33" spans="1:10" x14ac:dyDescent="0.25">
      <c r="B33" s="4" t="s">
        <v>814</v>
      </c>
      <c r="C33" s="4" t="s">
        <v>482</v>
      </c>
      <c r="D33" s="9" t="s">
        <v>481</v>
      </c>
      <c r="E33" s="4">
        <v>12347</v>
      </c>
      <c r="F33" s="4" t="s">
        <v>621</v>
      </c>
      <c r="H33" s="5">
        <v>44333</v>
      </c>
      <c r="I33" s="4">
        <f t="shared" si="0"/>
        <v>5</v>
      </c>
      <c r="J33" s="3" t="str">
        <f>IFERROR(IFERROR(VLOOKUP(D33,'Controle de Equipamentos '!$J:$W,4,0),VLOOKUP(D33,'Controle-Pipetas e micropipetas'!$J:$V,4,0)),"Adicionado")</f>
        <v>Sorocaba-SP</v>
      </c>
    </row>
    <row r="34" spans="1:10" x14ac:dyDescent="0.25">
      <c r="B34" s="4" t="s">
        <v>815</v>
      </c>
      <c r="C34" s="4" t="s">
        <v>337</v>
      </c>
      <c r="D34" s="9">
        <v>28708450</v>
      </c>
      <c r="E34" s="4">
        <v>12352</v>
      </c>
      <c r="F34" s="4" t="s">
        <v>621</v>
      </c>
      <c r="H34" s="5">
        <v>44333</v>
      </c>
      <c r="I34" s="4">
        <f t="shared" si="0"/>
        <v>5</v>
      </c>
      <c r="J34" s="3" t="str">
        <f>IFERROR(IFERROR(VLOOKUP(D34,'Controle de Equipamentos '!$J:$W,4,0),VLOOKUP(D34,'Controle-Pipetas e micropipetas'!$J:$V,4,0)),"Adicionado")</f>
        <v>Duque de Caxias-RJ</v>
      </c>
    </row>
    <row r="35" spans="1:10" x14ac:dyDescent="0.25">
      <c r="B35" s="4" t="s">
        <v>598</v>
      </c>
      <c r="C35" s="4" t="s">
        <v>614</v>
      </c>
      <c r="D35" s="9" t="s">
        <v>613</v>
      </c>
      <c r="E35" s="4">
        <v>12376</v>
      </c>
      <c r="F35" s="4" t="s">
        <v>621</v>
      </c>
      <c r="H35" s="5">
        <v>44333</v>
      </c>
      <c r="I35" s="4">
        <f t="shared" si="0"/>
        <v>5</v>
      </c>
      <c r="J35" s="3" t="str">
        <f>IFERROR(IFERROR(VLOOKUP(D35,'Controle de Equipamentos '!$J:$W,4,0),VLOOKUP(D35,'Controle-Pipetas e micropipetas'!$J:$V,4,0)),"Adicionado")</f>
        <v>Cotia -SP</v>
      </c>
    </row>
    <row r="36" spans="1:10" x14ac:dyDescent="0.25">
      <c r="B36" s="4" t="s">
        <v>598</v>
      </c>
      <c r="C36" s="4" t="s">
        <v>614</v>
      </c>
      <c r="D36" s="9" t="s">
        <v>615</v>
      </c>
      <c r="E36" s="4">
        <v>12377</v>
      </c>
      <c r="F36" s="4" t="s">
        <v>621</v>
      </c>
      <c r="H36" s="5">
        <v>44333</v>
      </c>
      <c r="I36" s="4">
        <f t="shared" si="0"/>
        <v>5</v>
      </c>
      <c r="J36" s="3" t="str">
        <f>IFERROR(IFERROR(VLOOKUP(D36,'Controle de Equipamentos '!$J:$W,4,0),VLOOKUP(D36,'Controle-Pipetas e micropipetas'!$J:$V,4,0)),"Adicionado")</f>
        <v>Cotia -SP</v>
      </c>
    </row>
    <row r="37" spans="1:10" x14ac:dyDescent="0.25">
      <c r="B37" s="4" t="s">
        <v>598</v>
      </c>
      <c r="C37" s="4" t="s">
        <v>10</v>
      </c>
      <c r="D37" s="9" t="s">
        <v>616</v>
      </c>
      <c r="E37" s="4">
        <v>12378</v>
      </c>
      <c r="F37" s="4" t="s">
        <v>621</v>
      </c>
      <c r="H37" s="5">
        <v>44333</v>
      </c>
      <c r="I37" s="4">
        <f t="shared" si="0"/>
        <v>5</v>
      </c>
      <c r="J37" s="3" t="str">
        <f>IFERROR(IFERROR(VLOOKUP(D37,'Controle de Equipamentos '!$J:$W,4,0),VLOOKUP(D37,'Controle-Pipetas e micropipetas'!$J:$V,4,0)),"Adicionado")</f>
        <v>Cotia -SP</v>
      </c>
    </row>
    <row r="38" spans="1:10" x14ac:dyDescent="0.25">
      <c r="B38" s="4" t="s">
        <v>598</v>
      </c>
      <c r="C38" s="4" t="s">
        <v>10</v>
      </c>
      <c r="D38" s="9" t="s">
        <v>617</v>
      </c>
      <c r="E38" s="4">
        <v>12379</v>
      </c>
      <c r="F38" s="4" t="s">
        <v>621</v>
      </c>
      <c r="H38" s="5">
        <v>44333</v>
      </c>
      <c r="I38" s="4">
        <f t="shared" si="0"/>
        <v>5</v>
      </c>
      <c r="J38" s="3" t="str">
        <f>IFERROR(IFERROR(VLOOKUP(D38,'Controle de Equipamentos '!$J:$W,4,0),VLOOKUP(D38,'Controle-Pipetas e micropipetas'!$J:$V,4,0)),"Adicionado")</f>
        <v>Cotia -SP</v>
      </c>
    </row>
    <row r="39" spans="1:10" x14ac:dyDescent="0.25">
      <c r="B39" s="4" t="s">
        <v>598</v>
      </c>
      <c r="C39" s="4" t="s">
        <v>604</v>
      </c>
      <c r="D39" s="9" t="s">
        <v>618</v>
      </c>
      <c r="E39" s="4">
        <v>12381</v>
      </c>
      <c r="F39" s="4" t="s">
        <v>621</v>
      </c>
      <c r="H39" s="5">
        <v>44333</v>
      </c>
      <c r="I39" s="4">
        <f t="shared" si="0"/>
        <v>5</v>
      </c>
      <c r="J39" s="3" t="str">
        <f>IFERROR(IFERROR(VLOOKUP(D39,'Controle de Equipamentos '!$J:$W,4,0),VLOOKUP(D39,'Controle-Pipetas e micropipetas'!$J:$V,4,0)),"Adicionado")</f>
        <v>Cotia -SP</v>
      </c>
    </row>
    <row r="40" spans="1:10" x14ac:dyDescent="0.25">
      <c r="A40" s="4" t="s">
        <v>816</v>
      </c>
      <c r="B40" s="4" t="s">
        <v>761</v>
      </c>
      <c r="C40" s="4" t="s">
        <v>36</v>
      </c>
      <c r="D40" s="9">
        <v>1281250</v>
      </c>
      <c r="E40" s="4">
        <v>12299</v>
      </c>
      <c r="F40" s="4" t="s">
        <v>621</v>
      </c>
      <c r="H40" s="5">
        <v>44368</v>
      </c>
      <c r="I40" s="4">
        <f t="shared" si="0"/>
        <v>6</v>
      </c>
      <c r="J40" s="3" t="str">
        <f>IFERROR(IFERROR(VLOOKUP(D40,'Controle de Equipamentos '!$J:$W,4,0),VLOOKUP(D40,'Controle-Pipetas e micropipetas'!$J:$V,4,0)),"Adicionado")</f>
        <v xml:space="preserve">Jaboatão dos Guararapes-PE </v>
      </c>
    </row>
    <row r="41" spans="1:10" x14ac:dyDescent="0.25">
      <c r="A41" s="4" t="s">
        <v>817</v>
      </c>
      <c r="B41" s="4" t="s">
        <v>818</v>
      </c>
      <c r="C41" s="4" t="s">
        <v>36</v>
      </c>
      <c r="D41" s="9" t="s">
        <v>819</v>
      </c>
      <c r="E41" s="4">
        <v>12620</v>
      </c>
      <c r="F41" s="4" t="s">
        <v>621</v>
      </c>
      <c r="H41" s="5">
        <v>44368</v>
      </c>
      <c r="I41" s="4">
        <f t="shared" si="0"/>
        <v>6</v>
      </c>
      <c r="J41" s="3" t="str">
        <f>IFERROR(IFERROR(VLOOKUP(D41,'Controle de Equipamentos '!$J:$W,4,0),VLOOKUP(D41,'Controle-Pipetas e micropipetas'!$J:$V,4,0)),"Adicionado")</f>
        <v>Adicionado</v>
      </c>
    </row>
    <row r="42" spans="1:10" x14ac:dyDescent="0.25">
      <c r="A42" s="4" t="s">
        <v>820</v>
      </c>
      <c r="B42" s="4" t="s">
        <v>821</v>
      </c>
      <c r="C42" s="4" t="s">
        <v>339</v>
      </c>
      <c r="D42" s="9">
        <v>1912001002164</v>
      </c>
      <c r="E42" s="4">
        <v>12621</v>
      </c>
      <c r="F42" s="4" t="s">
        <v>621</v>
      </c>
      <c r="H42" s="5">
        <v>44368</v>
      </c>
      <c r="I42" s="4">
        <f t="shared" si="0"/>
        <v>6</v>
      </c>
      <c r="J42" s="3" t="str">
        <f>IFERROR(IFERROR(VLOOKUP(D42,'Controle de Equipamentos '!$J:$W,4,0),VLOOKUP(D42,'Controle-Pipetas e micropipetas'!$J:$V,4,0)),"Adicionado")</f>
        <v>Adicionado</v>
      </c>
    </row>
    <row r="43" spans="1:10" x14ac:dyDescent="0.25">
      <c r="A43" s="4" t="s">
        <v>822</v>
      </c>
      <c r="B43" s="4" t="s">
        <v>55</v>
      </c>
      <c r="C43" s="4" t="s">
        <v>571</v>
      </c>
      <c r="D43" s="9" t="s">
        <v>823</v>
      </c>
      <c r="E43" s="4">
        <v>12622</v>
      </c>
      <c r="F43" s="4" t="s">
        <v>621</v>
      </c>
      <c r="H43" s="5">
        <v>44368</v>
      </c>
      <c r="I43" s="4">
        <f t="shared" si="0"/>
        <v>6</v>
      </c>
      <c r="J43" s="3" t="str">
        <f>IFERROR(IFERROR(VLOOKUP(D43,'Controle de Equipamentos '!$J:$W,4,0),VLOOKUP(D43,'Controle-Pipetas e micropipetas'!$J:$V,4,0)),"Adicionado")</f>
        <v>Adicionado</v>
      </c>
    </row>
    <row r="44" spans="1:10" x14ac:dyDescent="0.25">
      <c r="A44" s="4" t="s">
        <v>619</v>
      </c>
      <c r="B44" s="4" t="s">
        <v>55</v>
      </c>
      <c r="C44" s="4" t="s">
        <v>36</v>
      </c>
      <c r="D44" s="9" t="s">
        <v>619</v>
      </c>
      <c r="E44" s="4">
        <v>12623</v>
      </c>
      <c r="F44" s="4" t="s">
        <v>621</v>
      </c>
      <c r="G44" s="7" t="s">
        <v>824</v>
      </c>
      <c r="H44" s="5">
        <v>44368</v>
      </c>
      <c r="I44" s="4">
        <f t="shared" si="0"/>
        <v>6</v>
      </c>
      <c r="J44" s="3" t="str">
        <f>IFERROR(IFERROR(VLOOKUP(D44,'Controle de Equipamentos '!$J:$W,4,0),VLOOKUP(D44,'Controle-Pipetas e micropipetas'!$J:$V,4,0)),"Adicionado")</f>
        <v>Adicionado</v>
      </c>
    </row>
    <row r="45" spans="1:10" ht="30" x14ac:dyDescent="0.25">
      <c r="A45" s="4" t="s">
        <v>825</v>
      </c>
      <c r="B45" s="4" t="s">
        <v>446</v>
      </c>
      <c r="C45" s="4" t="s">
        <v>571</v>
      </c>
      <c r="D45" s="9">
        <v>2.4</v>
      </c>
      <c r="E45" s="4">
        <v>12624</v>
      </c>
      <c r="F45" s="4" t="s">
        <v>621</v>
      </c>
      <c r="G45" s="7" t="s">
        <v>826</v>
      </c>
      <c r="H45" s="5">
        <v>44368</v>
      </c>
      <c r="I45" s="4">
        <f t="shared" si="0"/>
        <v>6</v>
      </c>
      <c r="J45" s="3" t="str">
        <f>IFERROR(IFERROR(VLOOKUP(D45,'Controle de Equipamentos '!$J:$W,4,0),VLOOKUP(D45,'Controle-Pipetas e micropipetas'!$J:$V,4,0)),"Adicionado")</f>
        <v>Adicionado</v>
      </c>
    </row>
    <row r="46" spans="1:10" x14ac:dyDescent="0.25">
      <c r="A46" s="4" t="s">
        <v>827</v>
      </c>
      <c r="B46" s="4" t="s">
        <v>446</v>
      </c>
      <c r="C46" s="4" t="s">
        <v>70</v>
      </c>
      <c r="D46" s="9" t="s">
        <v>573</v>
      </c>
      <c r="E46" s="4">
        <v>12625</v>
      </c>
      <c r="F46" s="4" t="s">
        <v>621</v>
      </c>
      <c r="H46" s="5">
        <v>44368</v>
      </c>
      <c r="I46" s="4">
        <f t="shared" si="0"/>
        <v>6</v>
      </c>
      <c r="J46" s="3" t="str">
        <f>IFERROR(IFERROR(VLOOKUP(D46,'Controle de Equipamentos '!$J:$W,4,0),VLOOKUP(D46,'Controle-Pipetas e micropipetas'!$J:$V,4,0)),"Adicionado")</f>
        <v>Sorocaba-SP</v>
      </c>
    </row>
    <row r="47" spans="1:10" x14ac:dyDescent="0.25">
      <c r="A47" s="4" t="s">
        <v>828</v>
      </c>
      <c r="B47" s="4" t="s">
        <v>446</v>
      </c>
      <c r="C47" s="4" t="s">
        <v>339</v>
      </c>
      <c r="D47" s="9">
        <v>1027001034317</v>
      </c>
      <c r="E47" s="4">
        <v>12626</v>
      </c>
      <c r="F47" s="4" t="s">
        <v>621</v>
      </c>
      <c r="H47" s="5">
        <v>44368</v>
      </c>
      <c r="I47" s="4">
        <f t="shared" si="0"/>
        <v>6</v>
      </c>
      <c r="J47" s="3" t="str">
        <f>IFERROR(IFERROR(VLOOKUP(D47,'Controle de Equipamentos '!$J:$W,4,0),VLOOKUP(D47,'Controle-Pipetas e micropipetas'!$J:$V,4,0)),"Adicionado")</f>
        <v>Adicionado</v>
      </c>
    </row>
    <row r="48" spans="1:10" x14ac:dyDescent="0.25">
      <c r="A48" s="4" t="s">
        <v>829</v>
      </c>
      <c r="B48" s="4" t="s">
        <v>446</v>
      </c>
      <c r="C48" s="4" t="s">
        <v>339</v>
      </c>
      <c r="D48" s="9">
        <v>1827001034324</v>
      </c>
      <c r="E48" s="4">
        <v>12627</v>
      </c>
      <c r="F48" s="4" t="s">
        <v>621</v>
      </c>
      <c r="H48" s="5">
        <v>44368</v>
      </c>
      <c r="I48" s="4">
        <f t="shared" si="0"/>
        <v>6</v>
      </c>
      <c r="J48" s="3" t="str">
        <f>IFERROR(IFERROR(VLOOKUP(D48,'Controle de Equipamentos '!$J:$W,4,0),VLOOKUP(D48,'Controle-Pipetas e micropipetas'!$J:$V,4,0)),"Adicionado")</f>
        <v>Sorocaba-SP</v>
      </c>
    </row>
    <row r="49" spans="1:10" x14ac:dyDescent="0.25">
      <c r="A49" s="4" t="s">
        <v>619</v>
      </c>
      <c r="B49" s="4" t="s">
        <v>830</v>
      </c>
      <c r="C49" s="4" t="s">
        <v>87</v>
      </c>
      <c r="D49" s="9">
        <v>768951</v>
      </c>
      <c r="E49" s="4">
        <v>12661</v>
      </c>
      <c r="F49" s="4" t="s">
        <v>621</v>
      </c>
      <c r="H49" s="5">
        <v>44370</v>
      </c>
      <c r="I49" s="4">
        <f t="shared" si="0"/>
        <v>6</v>
      </c>
      <c r="J49" s="3" t="str">
        <f>IFERROR(IFERROR(VLOOKUP(D49,'Controle de Equipamentos '!$J:$W,4,0),VLOOKUP(D49,'Controle-Pipetas e micropipetas'!$J:$V,4,0)),"Adicionado")</f>
        <v>Adicionado</v>
      </c>
    </row>
    <row r="50" spans="1:10" ht="45" x14ac:dyDescent="0.25">
      <c r="A50" s="4" t="s">
        <v>619</v>
      </c>
      <c r="B50" s="4" t="s">
        <v>831</v>
      </c>
      <c r="C50" s="4" t="s">
        <v>832</v>
      </c>
      <c r="D50" s="9">
        <v>756690243</v>
      </c>
      <c r="E50" s="4">
        <v>12662</v>
      </c>
      <c r="F50" s="4" t="s">
        <v>621</v>
      </c>
      <c r="G50" s="7" t="s">
        <v>833</v>
      </c>
      <c r="H50" s="5">
        <v>44370</v>
      </c>
      <c r="I50" s="4">
        <f t="shared" si="0"/>
        <v>6</v>
      </c>
      <c r="J50" s="3" t="str">
        <f>IFERROR(IFERROR(VLOOKUP(D50,'Controle de Equipamentos '!$J:$W,4,0),VLOOKUP(D50,'Controle-Pipetas e micropipetas'!$J:$V,4,0)),"Adicionado")</f>
        <v>Adicionado</v>
      </c>
    </row>
    <row r="51" spans="1:10" x14ac:dyDescent="0.25">
      <c r="A51" s="4" t="s">
        <v>834</v>
      </c>
      <c r="B51" s="4" t="s">
        <v>835</v>
      </c>
      <c r="C51" s="4" t="s">
        <v>36</v>
      </c>
      <c r="D51" s="9" t="s">
        <v>528</v>
      </c>
      <c r="E51" s="4">
        <v>12663</v>
      </c>
      <c r="F51" s="4" t="s">
        <v>621</v>
      </c>
      <c r="H51" s="5">
        <v>44370</v>
      </c>
      <c r="I51" s="4">
        <f t="shared" si="0"/>
        <v>6</v>
      </c>
      <c r="J51" s="3" t="str">
        <f>IFERROR(IFERROR(VLOOKUP(D51,'Controle de Equipamentos '!$J:$W,4,0),VLOOKUP(D51,'Controle-Pipetas e micropipetas'!$J:$V,4,0)),"Adicionado")</f>
        <v>Santo André-SP</v>
      </c>
    </row>
    <row r="52" spans="1:10" x14ac:dyDescent="0.25">
      <c r="A52" s="4" t="s">
        <v>836</v>
      </c>
      <c r="B52" s="4" t="s">
        <v>837</v>
      </c>
      <c r="C52" s="4" t="s">
        <v>42</v>
      </c>
      <c r="D52" s="9">
        <v>52395</v>
      </c>
      <c r="E52" s="4">
        <v>12664</v>
      </c>
      <c r="F52" s="4" t="s">
        <v>621</v>
      </c>
      <c r="H52" s="5">
        <v>44370</v>
      </c>
      <c r="I52" s="4">
        <f t="shared" si="0"/>
        <v>6</v>
      </c>
      <c r="J52" s="3" t="str">
        <f>IFERROR(IFERROR(VLOOKUP(D52,'Controle de Equipamentos '!$J:$W,4,0),VLOOKUP(D52,'Controle-Pipetas e micropipetas'!$J:$V,4,0)),"Adicionado")</f>
        <v>São José dos Campos-SP</v>
      </c>
    </row>
    <row r="53" spans="1:10" x14ac:dyDescent="0.25">
      <c r="A53" s="4" t="s">
        <v>619</v>
      </c>
      <c r="B53" s="4" t="s">
        <v>838</v>
      </c>
      <c r="C53" s="4" t="s">
        <v>36</v>
      </c>
      <c r="D53" s="9" t="s">
        <v>546</v>
      </c>
      <c r="E53" s="4">
        <v>12665</v>
      </c>
      <c r="F53" s="4" t="s">
        <v>621</v>
      </c>
      <c r="H53" s="5">
        <v>44370</v>
      </c>
      <c r="I53" s="4">
        <f t="shared" si="0"/>
        <v>6</v>
      </c>
      <c r="J53" s="3" t="str">
        <f>IFERROR(IFERROR(VLOOKUP(D53,'Controle de Equipamentos '!$J:$W,4,0),VLOOKUP(D53,'Controle-Pipetas e micropipetas'!$J:$V,4,0)),"Adicionado")</f>
        <v>São José dos Campos-SP</v>
      </c>
    </row>
    <row r="54" spans="1:10" x14ac:dyDescent="0.25">
      <c r="A54" s="4" t="s">
        <v>619</v>
      </c>
      <c r="B54" s="4" t="s">
        <v>839</v>
      </c>
      <c r="C54" s="4" t="s">
        <v>840</v>
      </c>
      <c r="D54" s="9">
        <v>12587</v>
      </c>
      <c r="E54" s="4">
        <v>12666</v>
      </c>
      <c r="F54" s="4" t="s">
        <v>621</v>
      </c>
      <c r="H54" s="5">
        <v>44370</v>
      </c>
      <c r="I54" s="4">
        <f t="shared" si="0"/>
        <v>6</v>
      </c>
      <c r="J54" s="3" t="str">
        <f>IFERROR(IFERROR(VLOOKUP(D54,'Controle de Equipamentos '!$J:$W,4,0),VLOOKUP(D54,'Controle-Pipetas e micropipetas'!$J:$V,4,0)),"Adicionado")</f>
        <v>Adicionado</v>
      </c>
    </row>
    <row r="55" spans="1:10" x14ac:dyDescent="0.25">
      <c r="A55" s="4" t="s">
        <v>619</v>
      </c>
      <c r="B55" s="4" t="s">
        <v>841</v>
      </c>
      <c r="C55" s="4" t="s">
        <v>842</v>
      </c>
      <c r="D55" s="9">
        <v>2141238</v>
      </c>
      <c r="E55" s="4">
        <v>12667</v>
      </c>
      <c r="F55" s="4" t="s">
        <v>621</v>
      </c>
      <c r="H55" s="5">
        <v>44370</v>
      </c>
      <c r="I55" s="4">
        <f t="shared" si="0"/>
        <v>6</v>
      </c>
      <c r="J55" s="3" t="str">
        <f>IFERROR(IFERROR(VLOOKUP(D55,'Controle de Equipamentos '!$J:$W,4,0),VLOOKUP(D55,'Controle-Pipetas e micropipetas'!$J:$V,4,0)),"Adicionado")</f>
        <v>Adicionado</v>
      </c>
    </row>
    <row r="56" spans="1:10" ht="30" x14ac:dyDescent="0.25">
      <c r="A56" s="4" t="s">
        <v>619</v>
      </c>
      <c r="B56" s="4" t="s">
        <v>838</v>
      </c>
      <c r="C56" s="4" t="s">
        <v>36</v>
      </c>
      <c r="D56" s="9" t="s">
        <v>843</v>
      </c>
      <c r="E56" s="4">
        <v>12668</v>
      </c>
      <c r="F56" s="4" t="s">
        <v>621</v>
      </c>
      <c r="G56" s="7" t="s">
        <v>844</v>
      </c>
      <c r="H56" s="5">
        <v>44370</v>
      </c>
      <c r="I56" s="4">
        <f t="shared" si="0"/>
        <v>6</v>
      </c>
      <c r="J56" s="3" t="str">
        <f>IFERROR(IFERROR(VLOOKUP(D56,'Controle de Equipamentos '!$J:$W,4,0),VLOOKUP(D56,'Controle-Pipetas e micropipetas'!$J:$V,4,0)),"Adicionado")</f>
        <v>Adicionado</v>
      </c>
    </row>
    <row r="57" spans="1:10" x14ac:dyDescent="0.25">
      <c r="A57" s="4" t="s">
        <v>619</v>
      </c>
      <c r="B57" s="4" t="s">
        <v>845</v>
      </c>
      <c r="C57" s="4" t="s">
        <v>42</v>
      </c>
      <c r="D57" s="9">
        <v>31520</v>
      </c>
      <c r="E57" s="4">
        <v>12669</v>
      </c>
      <c r="F57" s="4" t="s">
        <v>621</v>
      </c>
      <c r="H57" s="5">
        <v>44370</v>
      </c>
      <c r="I57" s="4">
        <f t="shared" si="0"/>
        <v>6</v>
      </c>
      <c r="J57" s="3" t="str">
        <f>IFERROR(IFERROR(VLOOKUP(D57,'Controle de Equipamentos '!$J:$W,4,0),VLOOKUP(D57,'Controle-Pipetas e micropipetas'!$J:$V,4,0)),"Adicionado")</f>
        <v>Santo André-SP</v>
      </c>
    </row>
    <row r="58" spans="1:10" ht="30" x14ac:dyDescent="0.25">
      <c r="A58" s="4" t="s">
        <v>846</v>
      </c>
      <c r="B58" s="4" t="s">
        <v>847</v>
      </c>
      <c r="C58" s="4" t="s">
        <v>36</v>
      </c>
      <c r="D58" s="9">
        <v>140800031429</v>
      </c>
      <c r="E58" s="4">
        <v>12670</v>
      </c>
      <c r="F58" s="4" t="s">
        <v>621</v>
      </c>
      <c r="G58" s="7" t="s">
        <v>848</v>
      </c>
      <c r="H58" s="5">
        <v>44370</v>
      </c>
      <c r="I58" s="4">
        <f t="shared" si="0"/>
        <v>6</v>
      </c>
      <c r="J58" s="3" t="str">
        <f>IFERROR(IFERROR(VLOOKUP(D58,'Controle de Equipamentos '!$J:$W,4,0),VLOOKUP(D58,'Controle-Pipetas e micropipetas'!$J:$V,4,0)),"Adicionado")</f>
        <v>Varzea Paulista-SP</v>
      </c>
    </row>
    <row r="59" spans="1:10" x14ac:dyDescent="0.25">
      <c r="A59" s="4" t="s">
        <v>619</v>
      </c>
      <c r="B59" s="4" t="s">
        <v>849</v>
      </c>
      <c r="C59" s="4" t="s">
        <v>42</v>
      </c>
      <c r="D59" s="9">
        <v>49334</v>
      </c>
      <c r="E59" s="4">
        <v>12671</v>
      </c>
      <c r="F59" s="4" t="s">
        <v>621</v>
      </c>
      <c r="H59" s="5">
        <v>44370</v>
      </c>
      <c r="I59" s="4">
        <f t="shared" si="0"/>
        <v>6</v>
      </c>
      <c r="J59" s="3" t="str">
        <f>IFERROR(IFERROR(VLOOKUP(D59,'Controle de Equipamentos '!$J:$W,4,0),VLOOKUP(D59,'Controle-Pipetas e micropipetas'!$J:$V,4,0)),"Adicionado")</f>
        <v>Santo André-SP</v>
      </c>
    </row>
    <row r="60" spans="1:10" ht="30" x14ac:dyDescent="0.25">
      <c r="A60" s="4" t="s">
        <v>850</v>
      </c>
      <c r="B60" s="4" t="s">
        <v>851</v>
      </c>
      <c r="C60" s="4" t="s">
        <v>36</v>
      </c>
      <c r="D60" s="9">
        <v>141490001004</v>
      </c>
      <c r="E60" s="4">
        <v>12672</v>
      </c>
      <c r="F60" s="4" t="s">
        <v>621</v>
      </c>
      <c r="G60" s="7" t="s">
        <v>852</v>
      </c>
      <c r="H60" s="5">
        <v>44370</v>
      </c>
      <c r="I60" s="4">
        <f t="shared" si="0"/>
        <v>6</v>
      </c>
      <c r="J60" s="3" t="str">
        <f>IFERROR(IFERROR(VLOOKUP(D60,'Controle de Equipamentos '!$J:$W,4,0),VLOOKUP(D60,'Controle-Pipetas e micropipetas'!$J:$V,4,0)),"Adicionado")</f>
        <v>Santo André-SP</v>
      </c>
    </row>
    <row r="61" spans="1:10" ht="30" x14ac:dyDescent="0.25">
      <c r="A61" s="4" t="s">
        <v>853</v>
      </c>
      <c r="B61" s="4" t="s">
        <v>854</v>
      </c>
      <c r="C61" s="4" t="s">
        <v>855</v>
      </c>
      <c r="D61" s="9">
        <v>6217524</v>
      </c>
      <c r="E61" s="4">
        <v>12673</v>
      </c>
      <c r="F61" s="4" t="s">
        <v>621</v>
      </c>
      <c r="G61" s="7" t="s">
        <v>857</v>
      </c>
      <c r="H61" s="5">
        <v>44370</v>
      </c>
      <c r="I61" s="4">
        <f t="shared" si="0"/>
        <v>6</v>
      </c>
      <c r="J61" s="3" t="str">
        <f>IFERROR(IFERROR(VLOOKUP(D61,'Controle de Equipamentos '!$J:$W,4,0),VLOOKUP(D61,'Controle-Pipetas e micropipetas'!$J:$V,4,0)),"Adicionado")</f>
        <v>Adicionado</v>
      </c>
    </row>
    <row r="62" spans="1:10" ht="30" x14ac:dyDescent="0.25">
      <c r="A62" s="4" t="s">
        <v>670</v>
      </c>
      <c r="B62" s="4" t="s">
        <v>847</v>
      </c>
      <c r="C62" s="4" t="s">
        <v>36</v>
      </c>
      <c r="D62" s="9" t="s">
        <v>537</v>
      </c>
      <c r="E62" s="4">
        <v>12674</v>
      </c>
      <c r="F62" s="4" t="s">
        <v>621</v>
      </c>
      <c r="G62" s="7" t="s">
        <v>858</v>
      </c>
      <c r="H62" s="5">
        <v>44370</v>
      </c>
      <c r="I62" s="4">
        <f t="shared" si="0"/>
        <v>6</v>
      </c>
      <c r="J62" s="3" t="str">
        <f>IFERROR(IFERROR(VLOOKUP(D62,'Controle de Equipamentos '!$J:$W,4,0),VLOOKUP(D62,'Controle-Pipetas e micropipetas'!$J:$V,4,0)),"Adicionado")</f>
        <v>Santo André-SP</v>
      </c>
    </row>
    <row r="63" spans="1:10" x14ac:dyDescent="0.25">
      <c r="A63" s="4" t="s">
        <v>859</v>
      </c>
      <c r="B63" s="4" t="s">
        <v>860</v>
      </c>
      <c r="C63" s="4" t="s">
        <v>42</v>
      </c>
      <c r="D63" s="9">
        <v>52162</v>
      </c>
      <c r="E63" s="4">
        <v>12675</v>
      </c>
      <c r="F63" s="4" t="s">
        <v>621</v>
      </c>
      <c r="H63" s="5">
        <v>44371</v>
      </c>
      <c r="I63" s="4">
        <f t="shared" si="0"/>
        <v>6</v>
      </c>
      <c r="J63" s="3" t="str">
        <f>IFERROR(IFERROR(VLOOKUP(D63,'Controle de Equipamentos '!$J:$W,4,0),VLOOKUP(D63,'Controle-Pipetas e micropipetas'!$J:$V,4,0)),"Adicionado")</f>
        <v>Adicionado</v>
      </c>
    </row>
    <row r="64" spans="1:10" x14ac:dyDescent="0.25">
      <c r="A64" s="4" t="s">
        <v>619</v>
      </c>
      <c r="B64" s="4" t="s">
        <v>860</v>
      </c>
      <c r="C64" s="4" t="s">
        <v>42</v>
      </c>
      <c r="D64" s="9" t="s">
        <v>619</v>
      </c>
      <c r="E64" s="4">
        <v>12676</v>
      </c>
      <c r="F64" s="4" t="s">
        <v>621</v>
      </c>
      <c r="H64" s="5">
        <v>44371</v>
      </c>
      <c r="I64" s="4">
        <f t="shared" si="0"/>
        <v>6</v>
      </c>
      <c r="J64" s="3" t="str">
        <f>IFERROR(IFERROR(VLOOKUP(D64,'Controle de Equipamentos '!$J:$W,4,0),VLOOKUP(D64,'Controle-Pipetas e micropipetas'!$J:$V,4,0)),"Adicionado")</f>
        <v>Adicionado</v>
      </c>
    </row>
    <row r="65" spans="1:10" x14ac:dyDescent="0.25">
      <c r="A65" s="4" t="s">
        <v>619</v>
      </c>
      <c r="B65" s="4" t="s">
        <v>801</v>
      </c>
      <c r="C65" s="4" t="s">
        <v>36</v>
      </c>
      <c r="D65" s="9">
        <v>182190001001</v>
      </c>
      <c r="E65" s="4">
        <v>12677</v>
      </c>
      <c r="F65" s="4" t="s">
        <v>621</v>
      </c>
      <c r="H65" s="5">
        <v>44371</v>
      </c>
      <c r="I65" s="4">
        <f t="shared" si="0"/>
        <v>6</v>
      </c>
      <c r="J65" s="3" t="str">
        <f>IFERROR(IFERROR(VLOOKUP(D65,'Controle de Equipamentos '!$J:$W,4,0),VLOOKUP(D65,'Controle-Pipetas e micropipetas'!$J:$V,4,0)),"Adicionado")</f>
        <v>Ponta Grossa-PR</v>
      </c>
    </row>
    <row r="66" spans="1:10" ht="30" x14ac:dyDescent="0.25">
      <c r="A66" s="4" t="s">
        <v>619</v>
      </c>
      <c r="B66" s="4" t="s">
        <v>446</v>
      </c>
      <c r="C66" s="4" t="s">
        <v>189</v>
      </c>
      <c r="D66" s="9">
        <v>484.36842105263202</v>
      </c>
      <c r="E66" s="4">
        <v>12678</v>
      </c>
      <c r="F66" s="4" t="s">
        <v>621</v>
      </c>
      <c r="G66" s="7" t="s">
        <v>861</v>
      </c>
      <c r="H66" s="5">
        <v>44371</v>
      </c>
      <c r="I66" s="4">
        <f t="shared" si="0"/>
        <v>6</v>
      </c>
      <c r="J66" s="3" t="str">
        <f>IFERROR(IFERROR(VLOOKUP(D66,'Controle de Equipamentos '!$J:$W,4,0),VLOOKUP(D66,'Controle-Pipetas e micropipetas'!$J:$V,4,0)),"Adicionado")</f>
        <v>Adicionado</v>
      </c>
    </row>
    <row r="67" spans="1:10" x14ac:dyDescent="0.25">
      <c r="A67" s="4" t="s">
        <v>619</v>
      </c>
      <c r="B67" s="4" t="s">
        <v>821</v>
      </c>
      <c r="C67" s="4" t="s">
        <v>189</v>
      </c>
      <c r="D67" s="9">
        <v>17121575001016</v>
      </c>
      <c r="E67" s="4">
        <v>12679</v>
      </c>
      <c r="F67" s="4" t="s">
        <v>621</v>
      </c>
      <c r="G67" s="7" t="s">
        <v>862</v>
      </c>
      <c r="H67" s="5">
        <v>44371</v>
      </c>
      <c r="I67" s="4">
        <f t="shared" ref="I67:I130" si="1">IF(H67&lt;&gt;"",MONTH(H67),"")</f>
        <v>6</v>
      </c>
      <c r="J67" s="3" t="str">
        <f>IFERROR(IFERROR(VLOOKUP(D67,'Controle de Equipamentos '!$J:$W,4,0),VLOOKUP(D67,'Controle-Pipetas e micropipetas'!$J:$V,4,0)),"Adicionado")</f>
        <v>Ponta Grossa-PR</v>
      </c>
    </row>
    <row r="68" spans="1:10" x14ac:dyDescent="0.25">
      <c r="A68" s="4" t="s">
        <v>619</v>
      </c>
      <c r="B68" s="4" t="s">
        <v>863</v>
      </c>
      <c r="C68" s="4" t="s">
        <v>667</v>
      </c>
      <c r="D68" s="9">
        <v>6273833</v>
      </c>
      <c r="E68" s="4">
        <v>12710</v>
      </c>
      <c r="F68" s="4" t="s">
        <v>621</v>
      </c>
      <c r="H68" s="5">
        <v>44371</v>
      </c>
      <c r="I68" s="4">
        <f t="shared" si="1"/>
        <v>6</v>
      </c>
      <c r="J68" s="3" t="str">
        <f>IFERROR(IFERROR(VLOOKUP(D68,'Controle de Equipamentos '!$J:$W,4,0),VLOOKUP(D68,'Controle-Pipetas e micropipetas'!$J:$V,4,0)),"Adicionado")</f>
        <v>Adicionado</v>
      </c>
    </row>
    <row r="69" spans="1:10" ht="45" x14ac:dyDescent="0.25">
      <c r="A69" s="4" t="s">
        <v>864</v>
      </c>
      <c r="B69" s="4" t="s">
        <v>865</v>
      </c>
      <c r="C69" s="4" t="s">
        <v>36</v>
      </c>
      <c r="D69" s="9" t="s">
        <v>866</v>
      </c>
      <c r="E69" s="4">
        <v>12717</v>
      </c>
      <c r="F69" s="4" t="s">
        <v>621</v>
      </c>
      <c r="G69" s="7" t="s">
        <v>867</v>
      </c>
      <c r="H69" s="5">
        <v>44372</v>
      </c>
      <c r="I69" s="4">
        <f t="shared" si="1"/>
        <v>6</v>
      </c>
      <c r="J69" s="3" t="str">
        <f>IFERROR(IFERROR(VLOOKUP(D69,'Controle de Equipamentos '!$J:$W,4,0),VLOOKUP(D69,'Controle-Pipetas e micropipetas'!$J:$V,4,0)),"Adicionado")</f>
        <v>Adicionado</v>
      </c>
    </row>
    <row r="70" spans="1:10" x14ac:dyDescent="0.25">
      <c r="A70" s="4" t="s">
        <v>868</v>
      </c>
      <c r="B70" s="4" t="s">
        <v>55</v>
      </c>
      <c r="C70" s="4" t="s">
        <v>36</v>
      </c>
      <c r="D70" s="9">
        <v>940600030283</v>
      </c>
      <c r="E70" s="4">
        <v>12718</v>
      </c>
      <c r="F70" s="4" t="s">
        <v>621</v>
      </c>
      <c r="H70" s="5">
        <v>44372</v>
      </c>
      <c r="I70" s="4">
        <f t="shared" si="1"/>
        <v>6</v>
      </c>
      <c r="J70" s="3" t="str">
        <f>IFERROR(IFERROR(VLOOKUP(D70,'Controle de Equipamentos '!$J:$W,4,0),VLOOKUP(D70,'Controle-Pipetas e micropipetas'!$J:$V,4,0)),"Adicionado")</f>
        <v>Adicionado</v>
      </c>
    </row>
    <row r="71" spans="1:10" x14ac:dyDescent="0.25">
      <c r="A71" s="4" t="s">
        <v>869</v>
      </c>
      <c r="B71" s="4" t="s">
        <v>446</v>
      </c>
      <c r="C71" s="4" t="s">
        <v>87</v>
      </c>
      <c r="D71" s="9">
        <v>2830186</v>
      </c>
      <c r="E71" s="4">
        <v>12719</v>
      </c>
      <c r="F71" s="4" t="s">
        <v>621</v>
      </c>
      <c r="H71" s="5">
        <v>44372</v>
      </c>
      <c r="I71" s="4">
        <f t="shared" si="1"/>
        <v>6</v>
      </c>
      <c r="J71" s="3" t="str">
        <f>IFERROR(IFERROR(VLOOKUP(D71,'Controle de Equipamentos '!$J:$W,4,0),VLOOKUP(D71,'Controle-Pipetas e micropipetas'!$J:$V,4,0)),"Adicionado")</f>
        <v>Adicionado</v>
      </c>
    </row>
    <row r="72" spans="1:10" x14ac:dyDescent="0.25">
      <c r="A72" s="4" t="s">
        <v>619</v>
      </c>
      <c r="B72" s="4" t="s">
        <v>865</v>
      </c>
      <c r="C72" s="4" t="s">
        <v>36</v>
      </c>
      <c r="D72" s="9">
        <v>192330001025</v>
      </c>
      <c r="E72" s="4">
        <v>12612</v>
      </c>
      <c r="F72" s="4" t="s">
        <v>621</v>
      </c>
      <c r="H72" s="5">
        <v>44369</v>
      </c>
      <c r="I72" s="4">
        <f t="shared" si="1"/>
        <v>6</v>
      </c>
      <c r="J72" s="3" t="str">
        <f>IFERROR(IFERROR(VLOOKUP(D72,'Controle de Equipamentos '!$J:$W,4,0),VLOOKUP(D72,'Controle-Pipetas e micropipetas'!$J:$V,4,0)),"Adicionado")</f>
        <v>Jaraguá do Sul-SC</v>
      </c>
    </row>
    <row r="73" spans="1:10" x14ac:dyDescent="0.25">
      <c r="A73" s="4" t="s">
        <v>619</v>
      </c>
      <c r="B73" s="4" t="s">
        <v>821</v>
      </c>
      <c r="C73" s="4" t="s">
        <v>667</v>
      </c>
      <c r="D73" s="9">
        <v>4212780</v>
      </c>
      <c r="E73" s="4">
        <v>12613</v>
      </c>
      <c r="F73" s="4" t="s">
        <v>621</v>
      </c>
      <c r="H73" s="5">
        <v>44369</v>
      </c>
      <c r="I73" s="4">
        <f t="shared" si="1"/>
        <v>6</v>
      </c>
      <c r="J73" s="3" t="str">
        <f>IFERROR(IFERROR(VLOOKUP(D73,'Controle de Equipamentos '!$J:$W,4,0),VLOOKUP(D73,'Controle-Pipetas e micropipetas'!$J:$V,4,0)),"Adicionado")</f>
        <v>Jaraguá do Sul-SC</v>
      </c>
    </row>
    <row r="74" spans="1:10" x14ac:dyDescent="0.25">
      <c r="A74" s="4" t="s">
        <v>619</v>
      </c>
      <c r="B74" s="4" t="s">
        <v>863</v>
      </c>
      <c r="C74" s="4" t="s">
        <v>667</v>
      </c>
      <c r="D74" s="9">
        <v>6253769</v>
      </c>
      <c r="E74" s="4">
        <v>12614</v>
      </c>
      <c r="F74" s="4" t="s">
        <v>621</v>
      </c>
      <c r="H74" s="5">
        <v>44369</v>
      </c>
      <c r="I74" s="4">
        <f t="shared" si="1"/>
        <v>6</v>
      </c>
      <c r="J74" s="3" t="str">
        <f>IFERROR(IFERROR(VLOOKUP(D74,'Controle de Equipamentos '!$J:$W,4,0),VLOOKUP(D74,'Controle-Pipetas e micropipetas'!$J:$V,4,0)),"Adicionado")</f>
        <v>Jaraguá do Sul-SC</v>
      </c>
    </row>
    <row r="75" spans="1:10" x14ac:dyDescent="0.25">
      <c r="A75" s="4" t="s">
        <v>619</v>
      </c>
      <c r="B75" s="4" t="s">
        <v>863</v>
      </c>
      <c r="C75" s="4" t="s">
        <v>667</v>
      </c>
      <c r="D75" s="9">
        <v>6247088</v>
      </c>
      <c r="E75" s="4">
        <v>12615</v>
      </c>
      <c r="F75" s="4" t="s">
        <v>621</v>
      </c>
      <c r="H75" s="5">
        <v>44369</v>
      </c>
      <c r="I75" s="4">
        <f t="shared" si="1"/>
        <v>6</v>
      </c>
      <c r="J75" s="3" t="str">
        <f>IFERROR(IFERROR(VLOOKUP(D75,'Controle de Equipamentos '!$J:$W,4,0),VLOOKUP(D75,'Controle-Pipetas e micropipetas'!$J:$V,4,0)),"Adicionado")</f>
        <v>Jaraguá do Sul-SC</v>
      </c>
    </row>
    <row r="76" spans="1:10" x14ac:dyDescent="0.25">
      <c r="A76" s="4" t="s">
        <v>619</v>
      </c>
      <c r="B76" s="4" t="s">
        <v>863</v>
      </c>
      <c r="C76" s="4" t="s">
        <v>667</v>
      </c>
      <c r="D76" s="9">
        <v>6253770</v>
      </c>
      <c r="E76" s="4">
        <v>12616</v>
      </c>
      <c r="F76" s="4" t="s">
        <v>621</v>
      </c>
      <c r="G76" s="7" t="s">
        <v>871</v>
      </c>
      <c r="H76" s="5">
        <v>44369</v>
      </c>
      <c r="I76" s="4">
        <f t="shared" si="1"/>
        <v>6</v>
      </c>
      <c r="J76" s="3" t="str">
        <f>IFERROR(IFERROR(VLOOKUP(D76,'Controle de Equipamentos '!$J:$W,4,0),VLOOKUP(D76,'Controle-Pipetas e micropipetas'!$J:$V,4,0)),"Adicionado")</f>
        <v>Jaraguá do Sul-SC</v>
      </c>
    </row>
    <row r="77" spans="1:10" x14ac:dyDescent="0.25">
      <c r="A77" s="4" t="s">
        <v>619</v>
      </c>
      <c r="B77" s="4" t="s">
        <v>863</v>
      </c>
      <c r="C77" s="4" t="s">
        <v>667</v>
      </c>
      <c r="D77" s="9">
        <v>6251804</v>
      </c>
      <c r="E77" s="4">
        <v>12617</v>
      </c>
      <c r="F77" s="4" t="s">
        <v>621</v>
      </c>
      <c r="H77" s="5">
        <v>44369</v>
      </c>
      <c r="I77" s="4">
        <f t="shared" si="1"/>
        <v>6</v>
      </c>
      <c r="J77" s="3" t="str">
        <f>IFERROR(IFERROR(VLOOKUP(D77,'Controle de Equipamentos '!$J:$W,4,0),VLOOKUP(D77,'Controle-Pipetas e micropipetas'!$J:$V,4,0)),"Adicionado")</f>
        <v>Adicionado</v>
      </c>
    </row>
    <row r="78" spans="1:10" x14ac:dyDescent="0.25">
      <c r="A78" s="4" t="s">
        <v>619</v>
      </c>
      <c r="B78" s="4" t="s">
        <v>863</v>
      </c>
      <c r="C78" s="4" t="s">
        <v>667</v>
      </c>
      <c r="D78" s="9">
        <v>6258650</v>
      </c>
      <c r="E78" s="4">
        <v>12618</v>
      </c>
      <c r="F78" s="4" t="s">
        <v>621</v>
      </c>
      <c r="H78" s="5">
        <v>44369</v>
      </c>
      <c r="I78" s="4">
        <f t="shared" si="1"/>
        <v>6</v>
      </c>
      <c r="J78" s="3" t="str">
        <f>IFERROR(IFERROR(VLOOKUP(D78,'Controle de Equipamentos '!$J:$W,4,0),VLOOKUP(D78,'Controle-Pipetas e micropipetas'!$J:$V,4,0)),"Adicionado")</f>
        <v>Jaraguá do Sul-SC</v>
      </c>
    </row>
    <row r="79" spans="1:10" x14ac:dyDescent="0.25">
      <c r="A79" s="4" t="s">
        <v>619</v>
      </c>
      <c r="B79" s="4" t="s">
        <v>872</v>
      </c>
      <c r="C79" s="4" t="s">
        <v>70</v>
      </c>
      <c r="D79" s="9" t="s">
        <v>873</v>
      </c>
      <c r="E79" s="4">
        <v>13163</v>
      </c>
      <c r="F79" s="4" t="s">
        <v>621</v>
      </c>
      <c r="H79" s="5">
        <v>44397</v>
      </c>
      <c r="I79" s="4">
        <f t="shared" si="1"/>
        <v>7</v>
      </c>
      <c r="J79" s="3" t="str">
        <f>IFERROR(IFERROR(VLOOKUP(D79,'Controle de Equipamentos '!$J:$W,4,0),VLOOKUP(D79,'Controle-Pipetas e micropipetas'!$J:$V,4,0)),"Adicionado")</f>
        <v>Adicionado</v>
      </c>
    </row>
    <row r="80" spans="1:10" x14ac:dyDescent="0.25">
      <c r="A80" s="4" t="s">
        <v>874</v>
      </c>
      <c r="B80" s="4" t="s">
        <v>875</v>
      </c>
      <c r="C80" s="4" t="s">
        <v>36</v>
      </c>
      <c r="D80" s="9">
        <v>970680000371</v>
      </c>
      <c r="E80" s="4">
        <v>13165</v>
      </c>
      <c r="F80" s="4" t="s">
        <v>621</v>
      </c>
      <c r="H80" s="5">
        <v>44397</v>
      </c>
      <c r="I80" s="4">
        <f t="shared" si="1"/>
        <v>7</v>
      </c>
      <c r="J80" s="3" t="str">
        <f>IFERROR(IFERROR(VLOOKUP(D80,'Controle de Equipamentos '!$J:$W,4,0),VLOOKUP(D80,'Controle-Pipetas e micropipetas'!$J:$V,4,0)),"Adicionado")</f>
        <v>Adicionado</v>
      </c>
    </row>
    <row r="81" spans="1:10" x14ac:dyDescent="0.25">
      <c r="A81" s="4" t="s">
        <v>877</v>
      </c>
      <c r="B81" s="4" t="s">
        <v>878</v>
      </c>
      <c r="C81" s="4" t="s">
        <v>719</v>
      </c>
      <c r="D81" s="9" t="s">
        <v>879</v>
      </c>
      <c r="E81" s="4">
        <v>13164</v>
      </c>
      <c r="F81" s="4" t="s">
        <v>621</v>
      </c>
      <c r="H81" s="5">
        <v>44397</v>
      </c>
      <c r="I81" s="4">
        <f t="shared" si="1"/>
        <v>7</v>
      </c>
      <c r="J81" s="3" t="str">
        <f>IFERROR(IFERROR(VLOOKUP(D81,'Controle de Equipamentos '!$J:$W,4,0),VLOOKUP(D81,'Controle-Pipetas e micropipetas'!$J:$V,4,0)),"Adicionado")</f>
        <v>Adicionado</v>
      </c>
    </row>
    <row r="82" spans="1:10" x14ac:dyDescent="0.25">
      <c r="A82" s="4" t="s">
        <v>880</v>
      </c>
      <c r="B82" s="4" t="s">
        <v>881</v>
      </c>
      <c r="C82" s="4" t="s">
        <v>719</v>
      </c>
      <c r="D82" s="9" t="s">
        <v>882</v>
      </c>
      <c r="E82" s="4">
        <v>13166</v>
      </c>
      <c r="F82" s="4" t="s">
        <v>621</v>
      </c>
      <c r="H82" s="5">
        <v>44397</v>
      </c>
      <c r="I82" s="4">
        <f t="shared" si="1"/>
        <v>7</v>
      </c>
      <c r="J82" s="3" t="str">
        <f>IFERROR(IFERROR(VLOOKUP(D82,'Controle de Equipamentos '!$J:$W,4,0),VLOOKUP(D82,'Controle-Pipetas e micropipetas'!$J:$V,4,0)),"Adicionado")</f>
        <v>Adicionado</v>
      </c>
    </row>
    <row r="83" spans="1:10" ht="30" x14ac:dyDescent="0.25">
      <c r="A83" s="4" t="s">
        <v>619</v>
      </c>
      <c r="B83" s="4" t="s">
        <v>838</v>
      </c>
      <c r="C83" s="4" t="s">
        <v>36</v>
      </c>
      <c r="D83" s="9" t="s">
        <v>243</v>
      </c>
      <c r="E83" s="4">
        <v>13244</v>
      </c>
      <c r="F83" s="4" t="s">
        <v>621</v>
      </c>
      <c r="G83" s="7" t="s">
        <v>883</v>
      </c>
      <c r="H83" s="5">
        <v>44404</v>
      </c>
      <c r="I83" s="4">
        <f t="shared" si="1"/>
        <v>7</v>
      </c>
      <c r="J83" s="3" t="str">
        <f>IFERROR(IFERROR(VLOOKUP(D83,'Controle de Equipamentos '!$J:$W,4,0),VLOOKUP(D83,'Controle-Pipetas e micropipetas'!$J:$V,4,0)),"Adicionado")</f>
        <v>Uberlândia-MG</v>
      </c>
    </row>
    <row r="84" spans="1:10" ht="45" x14ac:dyDescent="0.25">
      <c r="A84" s="4" t="s">
        <v>619</v>
      </c>
      <c r="B84" s="4" t="s">
        <v>707</v>
      </c>
      <c r="C84" s="4" t="s">
        <v>36</v>
      </c>
      <c r="D84" s="9">
        <v>1378679</v>
      </c>
      <c r="E84" s="4">
        <v>13247</v>
      </c>
      <c r="F84" s="4" t="s">
        <v>621</v>
      </c>
      <c r="G84" s="7" t="s">
        <v>885</v>
      </c>
      <c r="H84" s="5">
        <v>44404</v>
      </c>
      <c r="I84" s="4">
        <f t="shared" si="1"/>
        <v>7</v>
      </c>
      <c r="J84" s="3" t="str">
        <f>IFERROR(IFERROR(VLOOKUP(D84,'Controle de Equipamentos '!$J:$W,4,0),VLOOKUP(D84,'Controle-Pipetas e micropipetas'!$J:$V,4,0)),"Adicionado")</f>
        <v>Uberlândia-MG</v>
      </c>
    </row>
    <row r="85" spans="1:10" x14ac:dyDescent="0.25">
      <c r="A85" s="4" t="s">
        <v>619</v>
      </c>
      <c r="B85" s="4" t="s">
        <v>886</v>
      </c>
      <c r="C85" s="4" t="s">
        <v>667</v>
      </c>
      <c r="D85" s="9">
        <v>6255191</v>
      </c>
      <c r="E85" s="4">
        <v>13246</v>
      </c>
      <c r="F85" s="4" t="s">
        <v>621</v>
      </c>
      <c r="H85" s="5">
        <v>44404</v>
      </c>
      <c r="I85" s="4">
        <f t="shared" si="1"/>
        <v>7</v>
      </c>
      <c r="J85" s="3" t="str">
        <f>IFERROR(IFERROR(VLOOKUP(D85,'Controle de Equipamentos '!$J:$W,4,0),VLOOKUP(D85,'Controle-Pipetas e micropipetas'!$J:$V,4,0)),"Adicionado")</f>
        <v>Adicionado</v>
      </c>
    </row>
    <row r="86" spans="1:10" x14ac:dyDescent="0.25">
      <c r="A86" s="4" t="s">
        <v>619</v>
      </c>
      <c r="B86" s="4" t="s">
        <v>887</v>
      </c>
      <c r="C86" s="4" t="s">
        <v>36</v>
      </c>
      <c r="D86" s="9" t="s">
        <v>249</v>
      </c>
      <c r="E86" s="4">
        <v>13245</v>
      </c>
      <c r="F86" s="4" t="s">
        <v>621</v>
      </c>
      <c r="H86" s="5">
        <v>44404</v>
      </c>
      <c r="I86" s="4">
        <f t="shared" si="1"/>
        <v>7</v>
      </c>
      <c r="J86" s="3" t="str">
        <f>IFERROR(IFERROR(VLOOKUP(D86,'Controle de Equipamentos '!$J:$W,4,0),VLOOKUP(D86,'Controle-Pipetas e micropipetas'!$J:$V,4,0)),"Adicionado")</f>
        <v>Uberlândia-MG</v>
      </c>
    </row>
    <row r="87" spans="1:10" ht="30" x14ac:dyDescent="0.25">
      <c r="A87" s="4" t="s">
        <v>619</v>
      </c>
      <c r="B87" s="4" t="s">
        <v>707</v>
      </c>
      <c r="C87" s="4" t="s">
        <v>36</v>
      </c>
      <c r="D87" s="9">
        <v>1404677</v>
      </c>
      <c r="E87" s="4">
        <v>13217</v>
      </c>
      <c r="F87" s="4" t="s">
        <v>621</v>
      </c>
      <c r="G87" s="7" t="s">
        <v>1376</v>
      </c>
      <c r="H87" s="5">
        <v>44398</v>
      </c>
      <c r="I87" s="4">
        <f t="shared" si="1"/>
        <v>7</v>
      </c>
      <c r="J87" s="3" t="str">
        <f>IFERROR(IFERROR(VLOOKUP(D87,'Controle de Equipamentos '!$J:$W,4,0),VLOOKUP(D87,'Controle-Pipetas e micropipetas'!$J:$V,4,0)),"Adicionado")</f>
        <v>Nova Olimpia-MT</v>
      </c>
    </row>
    <row r="88" spans="1:10" ht="45" x14ac:dyDescent="0.25">
      <c r="A88" s="4" t="s">
        <v>619</v>
      </c>
      <c r="B88" s="4" t="s">
        <v>688</v>
      </c>
      <c r="C88" s="4" t="s">
        <v>36</v>
      </c>
      <c r="D88" s="9" t="s">
        <v>275</v>
      </c>
      <c r="E88" s="4">
        <v>13218</v>
      </c>
      <c r="F88" s="4" t="s">
        <v>621</v>
      </c>
      <c r="G88" s="7" t="s">
        <v>1375</v>
      </c>
      <c r="H88" s="5">
        <v>44398</v>
      </c>
      <c r="I88" s="4">
        <f t="shared" si="1"/>
        <v>7</v>
      </c>
      <c r="J88" s="3" t="str">
        <f>IFERROR(IFERROR(VLOOKUP(D88,'Controle de Equipamentos '!$J:$W,4,0),VLOOKUP(D88,'Controle-Pipetas e micropipetas'!$J:$V,4,0)),"Adicionado")</f>
        <v>Adicionado</v>
      </c>
    </row>
    <row r="89" spans="1:10" x14ac:dyDescent="0.25">
      <c r="A89" s="4" t="s">
        <v>619</v>
      </c>
      <c r="B89" s="4" t="s">
        <v>888</v>
      </c>
      <c r="C89" s="4" t="s">
        <v>889</v>
      </c>
      <c r="D89" s="9">
        <v>4221150</v>
      </c>
      <c r="E89" s="4">
        <v>13219</v>
      </c>
      <c r="F89" s="4" t="s">
        <v>621</v>
      </c>
      <c r="H89" s="5">
        <v>44398</v>
      </c>
      <c r="I89" s="4">
        <f t="shared" si="1"/>
        <v>7</v>
      </c>
      <c r="J89" s="3" t="str">
        <f>IFERROR(IFERROR(VLOOKUP(D89,'Controle de Equipamentos '!$J:$W,4,0),VLOOKUP(D89,'Controle-Pipetas e micropipetas'!$J:$V,4,0)),"Adicionado")</f>
        <v>Nova Olimpia-MT</v>
      </c>
    </row>
    <row r="90" spans="1:10" x14ac:dyDescent="0.25">
      <c r="A90" s="4" t="s">
        <v>619</v>
      </c>
      <c r="B90" s="4" t="s">
        <v>890</v>
      </c>
      <c r="C90" s="4" t="s">
        <v>889</v>
      </c>
      <c r="D90" s="9">
        <v>6213432</v>
      </c>
      <c r="E90" s="4">
        <v>13220</v>
      </c>
      <c r="F90" s="4" t="s">
        <v>621</v>
      </c>
      <c r="H90" s="5">
        <v>44398</v>
      </c>
      <c r="I90" s="4">
        <f t="shared" si="1"/>
        <v>7</v>
      </c>
      <c r="J90" s="3" t="str">
        <f>IFERROR(IFERROR(VLOOKUP(D90,'Controle de Equipamentos '!$J:$W,4,0),VLOOKUP(D90,'Controle-Pipetas e micropipetas'!$J:$V,4,0)),"Adicionado")</f>
        <v>Nova Olimpia-MT</v>
      </c>
    </row>
    <row r="91" spans="1:10" x14ac:dyDescent="0.25">
      <c r="A91" s="4" t="s">
        <v>619</v>
      </c>
      <c r="B91" s="4" t="s">
        <v>891</v>
      </c>
      <c r="C91" s="4" t="s">
        <v>482</v>
      </c>
      <c r="D91" s="9" t="s">
        <v>592</v>
      </c>
      <c r="E91" s="4">
        <v>13221</v>
      </c>
      <c r="F91" s="4" t="s">
        <v>621</v>
      </c>
      <c r="H91" s="5">
        <v>44398</v>
      </c>
      <c r="I91" s="4">
        <f t="shared" si="1"/>
        <v>7</v>
      </c>
      <c r="J91" s="3" t="str">
        <f>IFERROR(IFERROR(VLOOKUP(D91,'Controle de Equipamentos '!$J:$W,4,0),VLOOKUP(D91,'Controle-Pipetas e micropipetas'!$J:$V,4,0)),"Adicionado")</f>
        <v>Nova Olimpia-MT</v>
      </c>
    </row>
    <row r="92" spans="1:10" x14ac:dyDescent="0.25">
      <c r="A92" s="4" t="s">
        <v>619</v>
      </c>
      <c r="B92" s="4" t="s">
        <v>891</v>
      </c>
      <c r="C92" s="4" t="s">
        <v>482</v>
      </c>
      <c r="D92" s="9" t="s">
        <v>595</v>
      </c>
      <c r="E92" s="4">
        <v>13222</v>
      </c>
      <c r="F92" s="4" t="s">
        <v>621</v>
      </c>
      <c r="H92" s="5">
        <v>44398</v>
      </c>
      <c r="I92" s="4">
        <f t="shared" si="1"/>
        <v>7</v>
      </c>
      <c r="J92" s="3" t="str">
        <f>IFERROR(IFERROR(VLOOKUP(D92,'Controle de Equipamentos '!$J:$W,4,0),VLOOKUP(D92,'Controle-Pipetas e micropipetas'!$J:$V,4,0)),"Adicionado")</f>
        <v>Nova Olimpia-MT</v>
      </c>
    </row>
    <row r="93" spans="1:10" x14ac:dyDescent="0.25">
      <c r="A93" s="4" t="s">
        <v>619</v>
      </c>
      <c r="B93" s="4" t="s">
        <v>598</v>
      </c>
      <c r="C93" s="4" t="s">
        <v>482</v>
      </c>
      <c r="D93" s="9" t="s">
        <v>599</v>
      </c>
      <c r="E93" s="4">
        <v>13239</v>
      </c>
      <c r="F93" s="4" t="s">
        <v>621</v>
      </c>
      <c r="H93" s="5">
        <v>44398</v>
      </c>
      <c r="I93" s="4">
        <f t="shared" si="1"/>
        <v>7</v>
      </c>
      <c r="J93" s="3" t="str">
        <f>IFERROR(IFERROR(VLOOKUP(D93,'Controle de Equipamentos '!$J:$W,4,0),VLOOKUP(D93,'Controle-Pipetas e micropipetas'!$J:$V,4,0)),"Adicionado")</f>
        <v>Nova Olimpia-MT</v>
      </c>
    </row>
    <row r="94" spans="1:10" x14ac:dyDescent="0.25">
      <c r="A94" s="4" t="s">
        <v>619</v>
      </c>
      <c r="B94" s="4" t="s">
        <v>892</v>
      </c>
      <c r="C94" s="4" t="s">
        <v>893</v>
      </c>
      <c r="D94" s="9">
        <v>12199</v>
      </c>
      <c r="E94" s="4">
        <v>13270</v>
      </c>
      <c r="F94" s="4" t="s">
        <v>621</v>
      </c>
      <c r="H94" s="5">
        <v>44406</v>
      </c>
      <c r="I94" s="4">
        <f t="shared" si="1"/>
        <v>7</v>
      </c>
      <c r="J94" s="3" t="str">
        <f>IFERROR(IFERROR(VLOOKUP(D94,'Controle de Equipamentos '!$J:$W,4,0),VLOOKUP(D94,'Controle-Pipetas e micropipetas'!$J:$V,4,0)),"Adicionado")</f>
        <v>Serra-ES</v>
      </c>
    </row>
    <row r="95" spans="1:10" ht="30" x14ac:dyDescent="0.25">
      <c r="A95" s="4" t="s">
        <v>619</v>
      </c>
      <c r="B95" s="4" t="s">
        <v>761</v>
      </c>
      <c r="C95" s="4" t="s">
        <v>36</v>
      </c>
      <c r="D95" s="9">
        <v>1199043</v>
      </c>
      <c r="E95" s="4">
        <v>13271</v>
      </c>
      <c r="F95" s="4" t="s">
        <v>621</v>
      </c>
      <c r="G95" s="7" t="s">
        <v>894</v>
      </c>
      <c r="H95" s="5">
        <v>44406</v>
      </c>
      <c r="I95" s="4">
        <f t="shared" si="1"/>
        <v>7</v>
      </c>
      <c r="J95" s="3" t="str">
        <f>IFERROR(IFERROR(VLOOKUP(D95,'Controle de Equipamentos '!$J:$W,4,0),VLOOKUP(D95,'Controle-Pipetas e micropipetas'!$J:$V,4,0)),"Adicionado")</f>
        <v>Serra-ES</v>
      </c>
    </row>
    <row r="96" spans="1:10" x14ac:dyDescent="0.25">
      <c r="A96" s="4" t="s">
        <v>895</v>
      </c>
      <c r="B96" s="4" t="s">
        <v>896</v>
      </c>
      <c r="C96" s="4" t="s">
        <v>667</v>
      </c>
      <c r="D96" s="9">
        <v>6247839</v>
      </c>
      <c r="E96" s="4">
        <v>13272</v>
      </c>
      <c r="F96" s="4" t="s">
        <v>621</v>
      </c>
      <c r="H96" s="5">
        <v>44406</v>
      </c>
      <c r="I96" s="4">
        <f t="shared" si="1"/>
        <v>7</v>
      </c>
      <c r="J96" s="3" t="str">
        <f>IFERROR(IFERROR(VLOOKUP(D96,'Controle de Equipamentos '!$J:$W,4,0),VLOOKUP(D96,'Controle-Pipetas e micropipetas'!$J:$V,4,0)),"Adicionado")</f>
        <v>Serra-ES</v>
      </c>
    </row>
    <row r="97" spans="1:10" x14ac:dyDescent="0.25">
      <c r="A97" s="4" t="s">
        <v>619</v>
      </c>
      <c r="B97" s="4" t="s">
        <v>698</v>
      </c>
      <c r="C97" s="4" t="s">
        <v>667</v>
      </c>
      <c r="D97" s="9">
        <v>6261856</v>
      </c>
      <c r="E97" s="4">
        <v>13273</v>
      </c>
      <c r="F97" s="4" t="s">
        <v>621</v>
      </c>
      <c r="H97" s="5">
        <v>44406</v>
      </c>
      <c r="I97" s="4">
        <f t="shared" si="1"/>
        <v>7</v>
      </c>
      <c r="J97" s="3" t="str">
        <f>IFERROR(IFERROR(VLOOKUP(D97,'Controle de Equipamentos '!$J:$W,4,0),VLOOKUP(D97,'Controle-Pipetas e micropipetas'!$J:$V,4,0)),"Adicionado")</f>
        <v>Serra-ES</v>
      </c>
    </row>
    <row r="98" spans="1:10" x14ac:dyDescent="0.25">
      <c r="A98" s="4" t="s">
        <v>619</v>
      </c>
      <c r="B98" s="4" t="s">
        <v>897</v>
      </c>
      <c r="C98" s="4" t="s">
        <v>42</v>
      </c>
      <c r="D98" s="9">
        <v>48493</v>
      </c>
      <c r="E98" s="4">
        <v>13274</v>
      </c>
      <c r="F98" s="4" t="s">
        <v>621</v>
      </c>
      <c r="H98" s="5">
        <v>44406</v>
      </c>
      <c r="I98" s="4">
        <f t="shared" si="1"/>
        <v>7</v>
      </c>
      <c r="J98" s="3" t="str">
        <f>IFERROR(IFERROR(VLOOKUP(D98,'Controle de Equipamentos '!$J:$W,4,0),VLOOKUP(D98,'Controle-Pipetas e micropipetas'!$J:$V,4,0)),"Adicionado")</f>
        <v>Serra-ES</v>
      </c>
    </row>
    <row r="99" spans="1:10" x14ac:dyDescent="0.25">
      <c r="A99" s="4" t="s">
        <v>619</v>
      </c>
      <c r="B99" s="4" t="s">
        <v>818</v>
      </c>
      <c r="C99" s="4" t="s">
        <v>898</v>
      </c>
      <c r="D99" s="9">
        <v>1521</v>
      </c>
      <c r="E99" s="4">
        <v>13276</v>
      </c>
      <c r="F99" s="4" t="s">
        <v>621</v>
      </c>
      <c r="G99" s="7" t="s">
        <v>899</v>
      </c>
      <c r="H99" s="5">
        <v>44406</v>
      </c>
      <c r="I99" s="4">
        <f t="shared" si="1"/>
        <v>7</v>
      </c>
      <c r="J99" s="3" t="str">
        <f>IFERROR(IFERROR(VLOOKUP(D99,'Controle de Equipamentos '!$J:$W,4,0),VLOOKUP(D99,'Controle-Pipetas e micropipetas'!$J:$V,4,0)),"Adicionado")</f>
        <v>Serra-ES</v>
      </c>
    </row>
    <row r="100" spans="1:10" x14ac:dyDescent="0.25">
      <c r="A100" s="4" t="s">
        <v>619</v>
      </c>
      <c r="B100" s="4" t="s">
        <v>900</v>
      </c>
      <c r="C100" s="4" t="s">
        <v>42</v>
      </c>
      <c r="D100" s="9">
        <v>68553</v>
      </c>
      <c r="E100" s="4">
        <v>13277</v>
      </c>
      <c r="F100" s="4" t="s">
        <v>621</v>
      </c>
      <c r="H100" s="5">
        <v>44406</v>
      </c>
      <c r="I100" s="4">
        <f t="shared" si="1"/>
        <v>7</v>
      </c>
      <c r="J100" s="3" t="str">
        <f>IFERROR(IFERROR(VLOOKUP(D100,'Controle de Equipamentos '!$J:$W,4,0),VLOOKUP(D100,'Controle-Pipetas e micropipetas'!$J:$V,4,0)),"Adicionado")</f>
        <v>Serra-ES</v>
      </c>
    </row>
    <row r="101" spans="1:10" ht="60" x14ac:dyDescent="0.25">
      <c r="A101" s="4" t="s">
        <v>619</v>
      </c>
      <c r="B101" s="4" t="s">
        <v>745</v>
      </c>
      <c r="C101" s="4" t="s">
        <v>344</v>
      </c>
      <c r="D101" s="9" t="s">
        <v>159</v>
      </c>
      <c r="E101" s="4">
        <v>13278</v>
      </c>
      <c r="F101" s="4" t="s">
        <v>621</v>
      </c>
      <c r="G101" s="7" t="s">
        <v>901</v>
      </c>
      <c r="H101" s="5">
        <v>44406</v>
      </c>
      <c r="I101" s="4">
        <f t="shared" si="1"/>
        <v>7</v>
      </c>
      <c r="J101" s="3" t="str">
        <f>IFERROR(IFERROR(VLOOKUP(D101,'Controle de Equipamentos '!$J:$W,4,0),VLOOKUP(D101,'Controle-Pipetas e micropipetas'!$J:$V,4,0)),"Adicionado")</f>
        <v>Serra-ES</v>
      </c>
    </row>
    <row r="102" spans="1:10" x14ac:dyDescent="0.25">
      <c r="A102" s="4" t="s">
        <v>902</v>
      </c>
      <c r="B102" s="4" t="s">
        <v>658</v>
      </c>
      <c r="C102" s="4" t="s">
        <v>903</v>
      </c>
      <c r="D102" s="9" t="s">
        <v>162</v>
      </c>
      <c r="E102" s="4">
        <v>13279</v>
      </c>
      <c r="F102" s="4" t="s">
        <v>621</v>
      </c>
      <c r="H102" s="5">
        <v>44406</v>
      </c>
      <c r="I102" s="4">
        <f t="shared" si="1"/>
        <v>7</v>
      </c>
      <c r="J102" s="3" t="str">
        <f>IFERROR(IFERROR(VLOOKUP(D102,'Controle de Equipamentos '!$J:$W,4,0),VLOOKUP(D102,'Controle-Pipetas e micropipetas'!$J:$V,4,0)),"Adicionado")</f>
        <v>Adicionado</v>
      </c>
    </row>
    <row r="103" spans="1:10" x14ac:dyDescent="0.25">
      <c r="A103" s="4" t="s">
        <v>619</v>
      </c>
      <c r="B103" s="4" t="s">
        <v>681</v>
      </c>
      <c r="C103" s="4" t="s">
        <v>903</v>
      </c>
      <c r="D103" s="9">
        <v>150080001029</v>
      </c>
      <c r="E103" s="4">
        <v>13283</v>
      </c>
      <c r="F103" s="4" t="s">
        <v>621</v>
      </c>
      <c r="H103" s="5">
        <v>44406</v>
      </c>
      <c r="I103" s="4">
        <f t="shared" si="1"/>
        <v>7</v>
      </c>
      <c r="J103" s="3">
        <f>IFERROR(IFERROR(VLOOKUP(D103,'Controle de Equipamentos '!$J:$W,4,0),VLOOKUP(D103,'Controle-Pipetas e micropipetas'!$J:$V,4,0)),"Adicionado")</f>
        <v>0</v>
      </c>
    </row>
    <row r="104" spans="1:10" x14ac:dyDescent="0.25">
      <c r="A104" s="4" t="s">
        <v>619</v>
      </c>
      <c r="B104" s="4" t="s">
        <v>904</v>
      </c>
      <c r="C104" s="4" t="s">
        <v>36</v>
      </c>
      <c r="D104" s="9">
        <v>40400007670</v>
      </c>
      <c r="E104" s="4">
        <v>13284</v>
      </c>
      <c r="F104" s="4" t="s">
        <v>621</v>
      </c>
      <c r="G104" s="7" t="s">
        <v>905</v>
      </c>
      <c r="H104" s="5">
        <v>44406</v>
      </c>
      <c r="I104" s="4">
        <f t="shared" si="1"/>
        <v>7</v>
      </c>
      <c r="J104" s="3" t="str">
        <f>IFERROR(IFERROR(VLOOKUP(D104,'Controle de Equipamentos '!$J:$W,4,0),VLOOKUP(D104,'Controle-Pipetas e micropipetas'!$J:$V,4,0)),"Adicionado")</f>
        <v>Rio Claro-SP</v>
      </c>
    </row>
    <row r="105" spans="1:10" x14ac:dyDescent="0.25">
      <c r="A105" s="4" t="s">
        <v>619</v>
      </c>
      <c r="B105" s="4" t="s">
        <v>906</v>
      </c>
      <c r="C105" s="4" t="s">
        <v>667</v>
      </c>
      <c r="D105" s="9">
        <v>6257535</v>
      </c>
      <c r="E105" s="4">
        <v>13285</v>
      </c>
      <c r="F105" s="4" t="s">
        <v>621</v>
      </c>
      <c r="H105" s="5">
        <v>44406</v>
      </c>
      <c r="I105" s="4">
        <f t="shared" si="1"/>
        <v>7</v>
      </c>
      <c r="J105" s="3" t="str">
        <f>IFERROR(IFERROR(VLOOKUP(D105,'Controle de Equipamentos '!$J:$W,4,0),VLOOKUP(D105,'Controle-Pipetas e micropipetas'!$J:$V,4,0)),"Adicionado")</f>
        <v>Rio Claro-SP</v>
      </c>
    </row>
    <row r="106" spans="1:10" x14ac:dyDescent="0.25">
      <c r="A106" s="4" t="s">
        <v>619</v>
      </c>
      <c r="B106" s="4" t="s">
        <v>907</v>
      </c>
      <c r="C106" s="4" t="s">
        <v>908</v>
      </c>
      <c r="D106" s="9">
        <v>50009</v>
      </c>
      <c r="E106" s="4">
        <v>13369</v>
      </c>
      <c r="F106" s="4" t="s">
        <v>621</v>
      </c>
      <c r="H106" s="5">
        <v>44406</v>
      </c>
      <c r="I106" s="4">
        <f t="shared" si="1"/>
        <v>7</v>
      </c>
      <c r="J106" s="3" t="str">
        <f>IFERROR(IFERROR(VLOOKUP(D106,'Controle de Equipamentos '!$J:$W,4,0),VLOOKUP(D106,'Controle-Pipetas e micropipetas'!$J:$V,4,0)),"Adicionado")</f>
        <v>Rio Claro-SP</v>
      </c>
    </row>
    <row r="107" spans="1:10" x14ac:dyDescent="0.25">
      <c r="A107" s="4" t="s">
        <v>619</v>
      </c>
      <c r="B107" s="4" t="s">
        <v>632</v>
      </c>
      <c r="C107" s="4" t="s">
        <v>36</v>
      </c>
      <c r="D107" s="9" t="s">
        <v>517</v>
      </c>
      <c r="E107" s="4">
        <v>13287</v>
      </c>
      <c r="F107" s="4" t="s">
        <v>621</v>
      </c>
      <c r="H107" s="5">
        <v>44406</v>
      </c>
      <c r="I107" s="4">
        <f t="shared" si="1"/>
        <v>7</v>
      </c>
      <c r="J107" s="3">
        <f>IFERROR(IFERROR(VLOOKUP(D107,'Controle de Equipamentos '!$J:$W,4,0),VLOOKUP(D107,'Controle-Pipetas e micropipetas'!$J:$V,4,0)),"Adicionado")</f>
        <v>0</v>
      </c>
    </row>
    <row r="108" spans="1:10" ht="30" x14ac:dyDescent="0.25">
      <c r="A108" s="4" t="s">
        <v>619</v>
      </c>
      <c r="B108" s="4" t="s">
        <v>909</v>
      </c>
      <c r="C108" s="4" t="s">
        <v>42</v>
      </c>
      <c r="D108" s="9">
        <v>50008</v>
      </c>
      <c r="E108" s="4">
        <v>13310</v>
      </c>
      <c r="F108" s="4" t="s">
        <v>621</v>
      </c>
      <c r="G108" s="7" t="s">
        <v>910</v>
      </c>
      <c r="H108" s="5">
        <v>44407</v>
      </c>
      <c r="I108" s="4">
        <f t="shared" si="1"/>
        <v>7</v>
      </c>
      <c r="J108" s="3" t="str">
        <f>IFERROR(IFERROR(VLOOKUP(D108,'Controle de Equipamentos '!$J:$W,4,0),VLOOKUP(D108,'Controle-Pipetas e micropipetas'!$J:$V,4,0)),"Adicionado")</f>
        <v>Araraquara-SP</v>
      </c>
    </row>
    <row r="109" spans="1:10" x14ac:dyDescent="0.25">
      <c r="A109" s="4" t="s">
        <v>764</v>
      </c>
      <c r="B109" s="4" t="s">
        <v>911</v>
      </c>
      <c r="C109" s="4" t="s">
        <v>667</v>
      </c>
      <c r="D109" s="9">
        <v>6227214</v>
      </c>
      <c r="E109" s="4">
        <v>13312</v>
      </c>
      <c r="F109" s="4" t="s">
        <v>621</v>
      </c>
      <c r="H109" s="5">
        <v>44407</v>
      </c>
      <c r="I109" s="4">
        <f t="shared" si="1"/>
        <v>7</v>
      </c>
      <c r="J109" s="3" t="str">
        <f>IFERROR(IFERROR(VLOOKUP(D109,'Controle de Equipamentos '!$J:$W,4,0),VLOOKUP(D109,'Controle-Pipetas e micropipetas'!$J:$V,4,0)),"Adicionado")</f>
        <v>Araraquara-SP</v>
      </c>
    </row>
    <row r="110" spans="1:10" x14ac:dyDescent="0.25">
      <c r="A110" s="4" t="s">
        <v>912</v>
      </c>
      <c r="B110" s="4" t="s">
        <v>913</v>
      </c>
      <c r="C110" s="4" t="s">
        <v>36</v>
      </c>
      <c r="D110" s="9">
        <v>1532591</v>
      </c>
      <c r="E110" s="4">
        <v>13313</v>
      </c>
      <c r="F110" s="4" t="s">
        <v>621</v>
      </c>
      <c r="H110" s="5">
        <v>44407</v>
      </c>
      <c r="I110" s="4">
        <f t="shared" si="1"/>
        <v>7</v>
      </c>
      <c r="J110" s="3" t="str">
        <f>IFERROR(IFERROR(VLOOKUP(D110,'Controle de Equipamentos '!$J:$W,4,0),VLOOKUP(D110,'Controle-Pipetas e micropipetas'!$J:$V,4,0)),"Adicionado")</f>
        <v>Araraquara-SP</v>
      </c>
    </row>
    <row r="111" spans="1:10" x14ac:dyDescent="0.25">
      <c r="A111" s="4" t="s">
        <v>619</v>
      </c>
      <c r="B111" s="4" t="s">
        <v>830</v>
      </c>
      <c r="C111" s="4" t="s">
        <v>914</v>
      </c>
      <c r="D111" s="9">
        <v>2902019</v>
      </c>
      <c r="E111" s="4">
        <v>13316</v>
      </c>
      <c r="F111" s="4" t="s">
        <v>621</v>
      </c>
      <c r="H111" s="5">
        <v>44407</v>
      </c>
      <c r="I111" s="4">
        <f t="shared" si="1"/>
        <v>7</v>
      </c>
      <c r="J111" s="3" t="str">
        <f>IFERROR(IFERROR(VLOOKUP(D111,'Controle de Equipamentos '!$J:$W,4,0),VLOOKUP(D111,'Controle-Pipetas e micropipetas'!$J:$V,4,0)),"Adicionado")</f>
        <v>Araraquara-SP</v>
      </c>
    </row>
    <row r="112" spans="1:10" x14ac:dyDescent="0.25">
      <c r="A112" s="4" t="s">
        <v>619</v>
      </c>
      <c r="B112" s="4" t="s">
        <v>830</v>
      </c>
      <c r="C112" s="4" t="s">
        <v>87</v>
      </c>
      <c r="D112" s="9">
        <v>2983032</v>
      </c>
      <c r="E112" s="4">
        <v>13317</v>
      </c>
      <c r="F112" s="4" t="s">
        <v>621</v>
      </c>
      <c r="H112" s="5">
        <v>44407</v>
      </c>
      <c r="I112" s="4">
        <f t="shared" si="1"/>
        <v>7</v>
      </c>
      <c r="J112" s="3" t="str">
        <f>IFERROR(IFERROR(VLOOKUP(D112,'Controle de Equipamentos '!$J:$W,4,0),VLOOKUP(D112,'Controle-Pipetas e micropipetas'!$J:$V,4,0)),"Adicionado")</f>
        <v>Adicionado</v>
      </c>
    </row>
    <row r="113" spans="1:10" x14ac:dyDescent="0.25">
      <c r="A113" s="4" t="s">
        <v>915</v>
      </c>
      <c r="B113" s="4" t="s">
        <v>916</v>
      </c>
      <c r="C113" s="4" t="s">
        <v>722</v>
      </c>
      <c r="D113" s="9">
        <v>4229146</v>
      </c>
      <c r="E113" s="4">
        <v>13318</v>
      </c>
      <c r="F113" s="4" t="s">
        <v>621</v>
      </c>
      <c r="H113" s="5">
        <v>44407</v>
      </c>
      <c r="I113" s="4">
        <f t="shared" si="1"/>
        <v>7</v>
      </c>
      <c r="J113" s="3" t="str">
        <f>IFERROR(IFERROR(VLOOKUP(D113,'Controle de Equipamentos '!$J:$W,4,0),VLOOKUP(D113,'Controle-Pipetas e micropipetas'!$J:$V,4,0)),"Adicionado")</f>
        <v>Adicionado</v>
      </c>
    </row>
    <row r="114" spans="1:10" x14ac:dyDescent="0.25">
      <c r="A114" s="4" t="s">
        <v>619</v>
      </c>
      <c r="B114" s="4" t="s">
        <v>916</v>
      </c>
      <c r="C114" s="4" t="s">
        <v>667</v>
      </c>
      <c r="D114" s="9">
        <v>4240437</v>
      </c>
      <c r="E114" s="4">
        <v>13319</v>
      </c>
      <c r="F114" s="4" t="s">
        <v>621</v>
      </c>
      <c r="H114" s="5">
        <v>44407</v>
      </c>
      <c r="I114" s="4">
        <f t="shared" si="1"/>
        <v>7</v>
      </c>
      <c r="J114" s="3" t="str">
        <f>IFERROR(IFERROR(VLOOKUP(D114,'Controle de Equipamentos '!$J:$W,4,0),VLOOKUP(D114,'Controle-Pipetas e micropipetas'!$J:$V,4,0)),"Adicionado")</f>
        <v>Araraquara-SP</v>
      </c>
    </row>
    <row r="115" spans="1:10" ht="30" x14ac:dyDescent="0.25">
      <c r="A115" s="4" t="s">
        <v>619</v>
      </c>
      <c r="B115" s="4" t="s">
        <v>643</v>
      </c>
      <c r="C115" s="4" t="s">
        <v>903</v>
      </c>
      <c r="D115" s="9" t="s">
        <v>444</v>
      </c>
      <c r="E115" s="4">
        <v>13320</v>
      </c>
      <c r="F115" s="4" t="s">
        <v>621</v>
      </c>
      <c r="G115" s="7" t="s">
        <v>917</v>
      </c>
      <c r="H115" s="5">
        <v>44407</v>
      </c>
      <c r="I115" s="4">
        <f t="shared" si="1"/>
        <v>7</v>
      </c>
      <c r="J115" s="3" t="str">
        <f>IFERROR(IFERROR(VLOOKUP(D115,'Controle de Equipamentos '!$J:$W,4,0),VLOOKUP(D115,'Controle-Pipetas e micropipetas'!$J:$V,4,0)),"Adicionado")</f>
        <v>Adicionado</v>
      </c>
    </row>
    <row r="116" spans="1:10" ht="30" x14ac:dyDescent="0.25">
      <c r="A116" s="4" t="s">
        <v>619</v>
      </c>
      <c r="B116" s="4" t="s">
        <v>918</v>
      </c>
      <c r="C116" s="4" t="s">
        <v>36</v>
      </c>
      <c r="D116" s="9" t="s">
        <v>585</v>
      </c>
      <c r="E116" s="4">
        <v>13345</v>
      </c>
      <c r="F116" s="4" t="s">
        <v>621</v>
      </c>
      <c r="G116" s="7" t="s">
        <v>919</v>
      </c>
      <c r="H116" s="5">
        <v>44421</v>
      </c>
      <c r="I116" s="4">
        <f t="shared" si="1"/>
        <v>8</v>
      </c>
      <c r="J116" s="3" t="str">
        <f>IFERROR(IFERROR(VLOOKUP(D116,'Controle de Equipamentos '!$J:$W,4,0),VLOOKUP(D116,'Controle-Pipetas e micropipetas'!$J:$V,4,0)),"Adicionado")</f>
        <v>Varzea Paulista-SP</v>
      </c>
    </row>
    <row r="117" spans="1:10" x14ac:dyDescent="0.25">
      <c r="A117" s="4" t="s">
        <v>920</v>
      </c>
      <c r="B117" s="4" t="s">
        <v>682</v>
      </c>
      <c r="C117" s="4" t="s">
        <v>667</v>
      </c>
      <c r="D117" s="9" t="s">
        <v>587</v>
      </c>
      <c r="E117" s="4">
        <v>13346</v>
      </c>
      <c r="F117" s="4" t="s">
        <v>621</v>
      </c>
      <c r="H117" s="5">
        <v>44421</v>
      </c>
      <c r="I117" s="4">
        <f t="shared" si="1"/>
        <v>8</v>
      </c>
      <c r="J117" s="3" t="str">
        <f>IFERROR(IFERROR(VLOOKUP(D117,'Controle de Equipamentos '!$J:$W,4,0),VLOOKUP(D117,'Controle-Pipetas e micropipetas'!$J:$V,4,0)),"Adicionado")</f>
        <v>Adicionado</v>
      </c>
    </row>
    <row r="118" spans="1:10" x14ac:dyDescent="0.25">
      <c r="A118" s="4" t="s">
        <v>619</v>
      </c>
      <c r="B118" s="4" t="s">
        <v>643</v>
      </c>
      <c r="C118" s="4" t="s">
        <v>36</v>
      </c>
      <c r="D118" s="9" t="s">
        <v>493</v>
      </c>
      <c r="E118" s="4">
        <v>13347</v>
      </c>
      <c r="F118" s="4" t="s">
        <v>621</v>
      </c>
      <c r="G118" s="7" t="s">
        <v>921</v>
      </c>
      <c r="H118" s="5">
        <v>44421</v>
      </c>
      <c r="I118" s="4">
        <f t="shared" si="1"/>
        <v>8</v>
      </c>
      <c r="J118" s="3" t="str">
        <f>IFERROR(IFERROR(VLOOKUP(D118,'Controle de Equipamentos '!$J:$W,4,0),VLOOKUP(D118,'Controle-Pipetas e micropipetas'!$J:$V,4,0)),"Adicionado")</f>
        <v>Adicionado</v>
      </c>
    </row>
    <row r="119" spans="1:10" ht="30" x14ac:dyDescent="0.25">
      <c r="A119" s="4" t="s">
        <v>619</v>
      </c>
      <c r="B119" s="4" t="s">
        <v>643</v>
      </c>
      <c r="C119" s="4" t="s">
        <v>36</v>
      </c>
      <c r="D119" s="9" t="s">
        <v>588</v>
      </c>
      <c r="E119" s="4">
        <v>13348</v>
      </c>
      <c r="F119" s="4" t="s">
        <v>621</v>
      </c>
      <c r="G119" s="7" t="s">
        <v>922</v>
      </c>
      <c r="H119" s="5">
        <v>44421</v>
      </c>
      <c r="I119" s="4">
        <f t="shared" si="1"/>
        <v>8</v>
      </c>
      <c r="J119" s="3" t="str">
        <f>IFERROR(IFERROR(VLOOKUP(D119,'Controle de Equipamentos '!$J:$W,4,0),VLOOKUP(D119,'Controle-Pipetas e micropipetas'!$J:$V,4,0)),"Adicionado")</f>
        <v>Adicionado</v>
      </c>
    </row>
    <row r="120" spans="1:10" x14ac:dyDescent="0.25">
      <c r="A120" s="4" t="s">
        <v>619</v>
      </c>
      <c r="B120" s="4" t="s">
        <v>830</v>
      </c>
      <c r="C120" s="4" t="s">
        <v>87</v>
      </c>
      <c r="D120" s="9" t="s">
        <v>589</v>
      </c>
      <c r="E120" s="4">
        <v>13349</v>
      </c>
      <c r="F120" s="4" t="s">
        <v>621</v>
      </c>
      <c r="H120" s="5">
        <v>44421</v>
      </c>
      <c r="I120" s="4">
        <f t="shared" si="1"/>
        <v>8</v>
      </c>
      <c r="J120" s="3" t="str">
        <f>IFERROR(IFERROR(VLOOKUP(D120,'Controle de Equipamentos '!$J:$W,4,0),VLOOKUP(D120,'Controle-Pipetas e micropipetas'!$J:$V,4,0)),"Adicionado")</f>
        <v>Adicionado</v>
      </c>
    </row>
    <row r="121" spans="1:10" ht="30" x14ac:dyDescent="0.25">
      <c r="A121" s="4" t="s">
        <v>619</v>
      </c>
      <c r="B121" s="4" t="s">
        <v>821</v>
      </c>
      <c r="C121" s="4" t="s">
        <v>85</v>
      </c>
      <c r="D121" s="9">
        <v>179</v>
      </c>
      <c r="E121" s="4">
        <v>13301</v>
      </c>
      <c r="F121" s="4" t="s">
        <v>621</v>
      </c>
      <c r="G121" s="7" t="s">
        <v>923</v>
      </c>
      <c r="H121" s="5">
        <v>44420</v>
      </c>
      <c r="I121" s="4">
        <f t="shared" si="1"/>
        <v>8</v>
      </c>
      <c r="J121" s="3" t="str">
        <f>IFERROR(IFERROR(VLOOKUP(D121,'Controle de Equipamentos '!$J:$W,4,0),VLOOKUP(D121,'Controle-Pipetas e micropipetas'!$J:$V,4,0)),"Adicionado")</f>
        <v>Adicionado</v>
      </c>
    </row>
    <row r="122" spans="1:10" x14ac:dyDescent="0.25">
      <c r="A122" s="4" t="s">
        <v>924</v>
      </c>
      <c r="B122" s="4" t="s">
        <v>681</v>
      </c>
      <c r="C122" s="4" t="s">
        <v>36</v>
      </c>
      <c r="D122" s="9" t="s">
        <v>423</v>
      </c>
      <c r="E122" s="4">
        <v>13302</v>
      </c>
      <c r="F122" s="4" t="s">
        <v>621</v>
      </c>
      <c r="G122" s="7" t="s">
        <v>925</v>
      </c>
      <c r="H122" s="5">
        <v>44420</v>
      </c>
      <c r="I122" s="4">
        <f t="shared" si="1"/>
        <v>8</v>
      </c>
      <c r="J122" s="3" t="str">
        <f>IFERROR(IFERROR(VLOOKUP(D122,'Controle de Equipamentos '!$J:$W,4,0),VLOOKUP(D122,'Controle-Pipetas e micropipetas'!$J:$V,4,0)),"Adicionado")</f>
        <v>Adicionado</v>
      </c>
    </row>
    <row r="123" spans="1:10" x14ac:dyDescent="0.25">
      <c r="A123" s="4" t="s">
        <v>619</v>
      </c>
      <c r="B123" s="4" t="s">
        <v>685</v>
      </c>
      <c r="C123" s="4" t="s">
        <v>36</v>
      </c>
      <c r="D123" s="9">
        <v>140690002033</v>
      </c>
      <c r="E123" s="4">
        <v>13480</v>
      </c>
      <c r="F123" s="4" t="s">
        <v>621</v>
      </c>
      <c r="H123" s="5">
        <v>44425</v>
      </c>
      <c r="I123" s="4">
        <f t="shared" si="1"/>
        <v>8</v>
      </c>
      <c r="J123" s="3" t="str">
        <f>IFERROR(IFERROR(VLOOKUP(D123,'Controle de Equipamentos '!$J:$W,4,0),VLOOKUP(D123,'Controle-Pipetas e micropipetas'!$J:$V,4,0)),"Adicionado")</f>
        <v>Fortaleza-CE</v>
      </c>
    </row>
    <row r="124" spans="1:10" ht="30" x14ac:dyDescent="0.25">
      <c r="A124" s="4" t="s">
        <v>619</v>
      </c>
      <c r="B124" s="4" t="s">
        <v>837</v>
      </c>
      <c r="C124" s="4" t="s">
        <v>42</v>
      </c>
      <c r="D124" s="9">
        <v>67108</v>
      </c>
      <c r="E124" s="4">
        <v>13481</v>
      </c>
      <c r="F124" s="4" t="s">
        <v>621</v>
      </c>
      <c r="G124" s="7" t="s">
        <v>926</v>
      </c>
      <c r="H124" s="5">
        <v>44425</v>
      </c>
      <c r="I124" s="4">
        <f t="shared" si="1"/>
        <v>8</v>
      </c>
      <c r="J124" s="3" t="str">
        <f>IFERROR(IFERROR(VLOOKUP(D124,'Controle de Equipamentos '!$J:$W,4,0),VLOOKUP(D124,'Controle-Pipetas e micropipetas'!$J:$V,4,0)),"Adicionado")</f>
        <v>Adicionado</v>
      </c>
    </row>
    <row r="125" spans="1:10" x14ac:dyDescent="0.25">
      <c r="A125" s="4" t="s">
        <v>619</v>
      </c>
      <c r="B125" s="4" t="s">
        <v>927</v>
      </c>
      <c r="C125" s="4" t="s">
        <v>42</v>
      </c>
      <c r="D125" s="9">
        <v>68352</v>
      </c>
      <c r="E125" s="4">
        <v>13482</v>
      </c>
      <c r="F125" s="4" t="s">
        <v>621</v>
      </c>
      <c r="H125" s="5">
        <v>44425</v>
      </c>
      <c r="I125" s="4">
        <f t="shared" si="1"/>
        <v>8</v>
      </c>
      <c r="J125" s="3" t="str">
        <f>IFERROR(IFERROR(VLOOKUP(D125,'Controle de Equipamentos '!$J:$W,4,0),VLOOKUP(D125,'Controle-Pipetas e micropipetas'!$J:$V,4,0)),"Adicionado")</f>
        <v>Fortaleza-CE</v>
      </c>
    </row>
    <row r="126" spans="1:10" x14ac:dyDescent="0.25">
      <c r="A126" s="4" t="s">
        <v>619</v>
      </c>
      <c r="B126" s="4" t="s">
        <v>928</v>
      </c>
      <c r="C126" s="4" t="s">
        <v>137</v>
      </c>
      <c r="D126" s="9" t="s">
        <v>136</v>
      </c>
      <c r="E126" s="4">
        <v>13483</v>
      </c>
      <c r="F126" s="4" t="s">
        <v>621</v>
      </c>
      <c r="H126" s="5">
        <v>44426</v>
      </c>
      <c r="I126" s="4">
        <f t="shared" si="1"/>
        <v>8</v>
      </c>
      <c r="J126" s="3" t="str">
        <f>IFERROR(IFERROR(VLOOKUP(D126,'Controle de Equipamentos '!$J:$W,4,0),VLOOKUP(D126,'Controle-Pipetas e micropipetas'!$J:$V,4,0)),"Adicionado")</f>
        <v>Adicionado</v>
      </c>
    </row>
    <row r="127" spans="1:10" x14ac:dyDescent="0.25">
      <c r="A127" s="4" t="s">
        <v>619</v>
      </c>
      <c r="B127" s="4" t="s">
        <v>929</v>
      </c>
      <c r="C127" s="4" t="s">
        <v>42</v>
      </c>
      <c r="D127" s="9">
        <v>59331</v>
      </c>
      <c r="E127" s="4">
        <v>13484</v>
      </c>
      <c r="F127" s="4" t="s">
        <v>621</v>
      </c>
      <c r="G127" s="7" t="s">
        <v>930</v>
      </c>
      <c r="H127" s="5">
        <v>44426</v>
      </c>
      <c r="I127" s="4">
        <f t="shared" si="1"/>
        <v>8</v>
      </c>
      <c r="J127" s="3" t="str">
        <f>IFERROR(IFERROR(VLOOKUP(D127,'Controle de Equipamentos '!$J:$W,4,0),VLOOKUP(D127,'Controle-Pipetas e micropipetas'!$J:$V,4,0)),"Adicionado")</f>
        <v xml:space="preserve">Maracanaú-CE </v>
      </c>
    </row>
    <row r="128" spans="1:10" x14ac:dyDescent="0.25">
      <c r="A128" s="4" t="s">
        <v>619</v>
      </c>
      <c r="B128" s="4" t="s">
        <v>657</v>
      </c>
      <c r="C128" s="4" t="s">
        <v>36</v>
      </c>
      <c r="D128" s="9">
        <v>1788818</v>
      </c>
      <c r="E128" s="4">
        <v>13485</v>
      </c>
      <c r="F128" s="4" t="s">
        <v>621</v>
      </c>
      <c r="G128" s="7" t="s">
        <v>931</v>
      </c>
      <c r="H128" s="5">
        <v>44426</v>
      </c>
      <c r="I128" s="4">
        <f t="shared" si="1"/>
        <v>8</v>
      </c>
      <c r="J128" s="3" t="str">
        <f>IFERROR(IFERROR(VLOOKUP(D128,'Controle de Equipamentos '!$J:$W,4,0),VLOOKUP(D128,'Controle-Pipetas e micropipetas'!$J:$V,4,0)),"Adicionado")</f>
        <v>Pecém-CE</v>
      </c>
    </row>
    <row r="129" spans="1:10" x14ac:dyDescent="0.25">
      <c r="A129" s="4" t="s">
        <v>932</v>
      </c>
      <c r="B129" s="4" t="s">
        <v>740</v>
      </c>
      <c r="C129" s="4" t="s">
        <v>36</v>
      </c>
      <c r="D129" s="9">
        <v>150060001017</v>
      </c>
      <c r="E129" s="4">
        <v>13486</v>
      </c>
      <c r="F129" s="4" t="s">
        <v>621</v>
      </c>
      <c r="G129" s="7" t="s">
        <v>933</v>
      </c>
      <c r="H129" s="5">
        <v>44426</v>
      </c>
      <c r="I129" s="4">
        <f t="shared" si="1"/>
        <v>8</v>
      </c>
      <c r="J129" s="3" t="str">
        <f>IFERROR(IFERROR(VLOOKUP(D129,'Controle de Equipamentos '!$J:$W,4,0),VLOOKUP(D129,'Controle-Pipetas e micropipetas'!$J:$V,4,0)),"Adicionado")</f>
        <v>Quixeré-CE</v>
      </c>
    </row>
    <row r="130" spans="1:10" x14ac:dyDescent="0.25">
      <c r="A130" s="4" t="s">
        <v>934</v>
      </c>
      <c r="B130" s="4" t="s">
        <v>897</v>
      </c>
      <c r="C130" s="4" t="s">
        <v>42</v>
      </c>
      <c r="D130" s="9">
        <v>59343</v>
      </c>
      <c r="E130" s="4">
        <v>13487</v>
      </c>
      <c r="F130" s="4" t="s">
        <v>621</v>
      </c>
      <c r="G130" s="7" t="s">
        <v>935</v>
      </c>
      <c r="H130" s="5">
        <v>44426</v>
      </c>
      <c r="I130" s="4">
        <f t="shared" si="1"/>
        <v>8</v>
      </c>
      <c r="J130" s="3" t="str">
        <f>IFERROR(IFERROR(VLOOKUP(D130,'Controle de Equipamentos '!$J:$W,4,0),VLOOKUP(D130,'Controle-Pipetas e micropipetas'!$J:$V,4,0)),"Adicionado")</f>
        <v xml:space="preserve">Maracanaú-CE </v>
      </c>
    </row>
    <row r="131" spans="1:10" x14ac:dyDescent="0.25">
      <c r="A131" s="4" t="s">
        <v>619</v>
      </c>
      <c r="B131" s="4" t="s">
        <v>936</v>
      </c>
      <c r="C131" s="4" t="s">
        <v>42</v>
      </c>
      <c r="D131" s="9">
        <v>59792</v>
      </c>
      <c r="E131" s="4">
        <v>13488</v>
      </c>
      <c r="F131" s="4" t="s">
        <v>621</v>
      </c>
      <c r="G131" s="7" t="s">
        <v>933</v>
      </c>
      <c r="H131" s="5">
        <v>44426</v>
      </c>
      <c r="I131" s="4">
        <f t="shared" ref="I131:I194" si="2">IF(H131&lt;&gt;"",MONTH(H131),"")</f>
        <v>8</v>
      </c>
      <c r="J131" s="3" t="str">
        <f>IFERROR(IFERROR(VLOOKUP(D131,'Controle de Equipamentos '!$J:$W,4,0),VLOOKUP(D131,'Controle-Pipetas e micropipetas'!$J:$V,4,0)),"Adicionado")</f>
        <v>Pecém-CE</v>
      </c>
    </row>
    <row r="132" spans="1:10" x14ac:dyDescent="0.25">
      <c r="A132" s="4" t="s">
        <v>619</v>
      </c>
      <c r="B132" s="4" t="s">
        <v>677</v>
      </c>
      <c r="C132" s="4" t="s">
        <v>667</v>
      </c>
      <c r="D132" s="9" t="s">
        <v>377</v>
      </c>
      <c r="E132" s="4">
        <v>13564</v>
      </c>
      <c r="F132" s="4" t="s">
        <v>621</v>
      </c>
      <c r="H132" s="5">
        <v>44426</v>
      </c>
      <c r="I132" s="4">
        <f t="shared" si="2"/>
        <v>8</v>
      </c>
      <c r="J132" s="3" t="str">
        <f>IFERROR(IFERROR(VLOOKUP(D132,'Controle de Equipamentos '!$J:$W,4,0),VLOOKUP(D132,'Controle-Pipetas e micropipetas'!$J:$V,4,0)),"Adicionado")</f>
        <v>Adicionado</v>
      </c>
    </row>
    <row r="133" spans="1:10" x14ac:dyDescent="0.25">
      <c r="A133" s="4" t="s">
        <v>619</v>
      </c>
      <c r="B133" s="4" t="s">
        <v>677</v>
      </c>
      <c r="C133" s="4" t="s">
        <v>667</v>
      </c>
      <c r="D133" s="9" t="s">
        <v>379</v>
      </c>
      <c r="E133" s="4">
        <v>13439</v>
      </c>
      <c r="F133" s="4" t="s">
        <v>621</v>
      </c>
      <c r="H133" s="5">
        <v>44426</v>
      </c>
      <c r="I133" s="4">
        <f t="shared" si="2"/>
        <v>8</v>
      </c>
      <c r="J133" s="3" t="str">
        <f>IFERROR(IFERROR(VLOOKUP(D133,'Controle de Equipamentos '!$J:$W,4,0),VLOOKUP(D133,'Controle-Pipetas e micropipetas'!$J:$V,4,0)),"Adicionado")</f>
        <v>Adicionado</v>
      </c>
    </row>
    <row r="134" spans="1:10" x14ac:dyDescent="0.25">
      <c r="A134" s="4" t="s">
        <v>619</v>
      </c>
      <c r="B134" s="4" t="s">
        <v>801</v>
      </c>
      <c r="C134" s="4" t="s">
        <v>36</v>
      </c>
      <c r="D134" s="9" t="s">
        <v>380</v>
      </c>
      <c r="E134" s="4">
        <v>13436</v>
      </c>
      <c r="F134" s="4" t="s">
        <v>621</v>
      </c>
      <c r="H134" s="5">
        <v>44426</v>
      </c>
      <c r="I134" s="4">
        <f t="shared" si="2"/>
        <v>8</v>
      </c>
      <c r="J134" s="3" t="str">
        <f>IFERROR(IFERROR(VLOOKUP(D134,'Controle de Equipamentos '!$J:$W,4,0),VLOOKUP(D134,'Controle-Pipetas e micropipetas'!$J:$V,4,0)),"Adicionado")</f>
        <v>Adicionado</v>
      </c>
    </row>
    <row r="135" spans="1:10" x14ac:dyDescent="0.25">
      <c r="A135" s="4" t="s">
        <v>619</v>
      </c>
      <c r="B135" s="4" t="s">
        <v>918</v>
      </c>
      <c r="C135" s="4" t="s">
        <v>36</v>
      </c>
      <c r="D135" s="9" t="s">
        <v>375</v>
      </c>
      <c r="E135" s="4">
        <v>13440</v>
      </c>
      <c r="F135" s="4" t="s">
        <v>621</v>
      </c>
      <c r="H135" s="5">
        <v>44426</v>
      </c>
      <c r="I135" s="4">
        <f t="shared" si="2"/>
        <v>8</v>
      </c>
      <c r="J135" s="3" t="str">
        <f>IFERROR(IFERROR(VLOOKUP(D135,'Controle de Equipamentos '!$J:$W,4,0),VLOOKUP(D135,'Controle-Pipetas e micropipetas'!$J:$V,4,0)),"Adicionado")</f>
        <v>Jaraguá do Sul-SC</v>
      </c>
    </row>
    <row r="136" spans="1:10" ht="30" x14ac:dyDescent="0.25">
      <c r="A136" s="4" t="s">
        <v>619</v>
      </c>
      <c r="B136" s="4" t="s">
        <v>937</v>
      </c>
      <c r="C136" s="4" t="s">
        <v>87</v>
      </c>
      <c r="D136" s="9" t="s">
        <v>381</v>
      </c>
      <c r="E136" s="4">
        <v>13565</v>
      </c>
      <c r="F136" s="4" t="s">
        <v>621</v>
      </c>
      <c r="G136" s="7" t="s">
        <v>938</v>
      </c>
      <c r="H136" s="5">
        <v>44426</v>
      </c>
      <c r="I136" s="4">
        <f t="shared" si="2"/>
        <v>8</v>
      </c>
      <c r="J136" s="3" t="str">
        <f>IFERROR(IFERROR(VLOOKUP(D136,'Controle de Equipamentos '!$J:$W,4,0),VLOOKUP(D136,'Controle-Pipetas e micropipetas'!$J:$V,4,0)),"Adicionado")</f>
        <v>Adicionado</v>
      </c>
    </row>
    <row r="137" spans="1:10" x14ac:dyDescent="0.25">
      <c r="A137" s="4" t="s">
        <v>619</v>
      </c>
      <c r="B137" s="4" t="s">
        <v>939</v>
      </c>
      <c r="C137" s="4" t="s">
        <v>805</v>
      </c>
      <c r="D137" s="9">
        <v>1228420502</v>
      </c>
      <c r="E137" s="4">
        <v>13443</v>
      </c>
      <c r="F137" s="4" t="s">
        <v>621</v>
      </c>
      <c r="H137" s="5">
        <v>44426</v>
      </c>
      <c r="I137" s="4">
        <f t="shared" si="2"/>
        <v>8</v>
      </c>
      <c r="J137" s="3" t="str">
        <f>IFERROR(IFERROR(VLOOKUP(D137,'Controle de Equipamentos '!$J:$W,4,0),VLOOKUP(D137,'Controle-Pipetas e micropipetas'!$J:$V,4,0)),"Adicionado")</f>
        <v>Triunfo-RS</v>
      </c>
    </row>
    <row r="138" spans="1:10" x14ac:dyDescent="0.25">
      <c r="A138" s="4" t="s">
        <v>619</v>
      </c>
      <c r="B138" s="4" t="s">
        <v>643</v>
      </c>
      <c r="C138" s="4" t="s">
        <v>36</v>
      </c>
      <c r="D138" s="9">
        <v>1401857</v>
      </c>
      <c r="E138" s="4">
        <v>13950</v>
      </c>
      <c r="F138" s="4" t="s">
        <v>621</v>
      </c>
      <c r="H138" s="5">
        <v>44453</v>
      </c>
      <c r="I138" s="4">
        <f t="shared" si="2"/>
        <v>9</v>
      </c>
      <c r="J138" s="3" t="str">
        <f>IFERROR(IFERROR(VLOOKUP(D138,'Controle de Equipamentos '!$J:$W,4,0),VLOOKUP(D138,'Controle-Pipetas e micropipetas'!$J:$V,4,0)),"Adicionado")</f>
        <v>Triunfo-RS</v>
      </c>
    </row>
    <row r="139" spans="1:10" x14ac:dyDescent="0.25">
      <c r="A139" s="4" t="s">
        <v>940</v>
      </c>
      <c r="B139" s="4" t="s">
        <v>679</v>
      </c>
      <c r="C139" s="4" t="s">
        <v>36</v>
      </c>
      <c r="D139" s="9" t="s">
        <v>390</v>
      </c>
      <c r="E139" s="4">
        <v>13455</v>
      </c>
      <c r="F139" s="4" t="s">
        <v>621</v>
      </c>
      <c r="H139" s="5">
        <v>44426</v>
      </c>
      <c r="I139" s="4">
        <f t="shared" si="2"/>
        <v>8</v>
      </c>
      <c r="J139" s="3" t="str">
        <f>IFERROR(IFERROR(VLOOKUP(D139,'Controle de Equipamentos '!$J:$W,4,0),VLOOKUP(D139,'Controle-Pipetas e micropipetas'!$J:$V,4,0)),"Adicionado")</f>
        <v>Triunfo-RS</v>
      </c>
    </row>
    <row r="140" spans="1:10" x14ac:dyDescent="0.25">
      <c r="A140" s="4" t="s">
        <v>941</v>
      </c>
      <c r="B140" s="4" t="s">
        <v>682</v>
      </c>
      <c r="C140" s="4" t="s">
        <v>667</v>
      </c>
      <c r="D140" s="9">
        <v>4223906</v>
      </c>
      <c r="E140" s="4">
        <v>13446</v>
      </c>
      <c r="F140" s="4" t="s">
        <v>621</v>
      </c>
      <c r="H140" s="5">
        <v>44424</v>
      </c>
      <c r="I140" s="4">
        <f t="shared" si="2"/>
        <v>8</v>
      </c>
      <c r="J140" s="3" t="str">
        <f>IFERROR(IFERROR(VLOOKUP(D140,'Controle de Equipamentos '!$J:$W,4,0),VLOOKUP(D140,'Controle-Pipetas e micropipetas'!$J:$V,4,0)),"Adicionado")</f>
        <v>Triunfo-RS</v>
      </c>
    </row>
    <row r="141" spans="1:10" x14ac:dyDescent="0.25">
      <c r="A141" s="4" t="s">
        <v>942</v>
      </c>
      <c r="B141" s="4" t="s">
        <v>682</v>
      </c>
      <c r="C141" s="4" t="s">
        <v>667</v>
      </c>
      <c r="D141" s="9">
        <v>4212781</v>
      </c>
      <c r="E141" s="4">
        <v>13447</v>
      </c>
      <c r="F141" s="4" t="s">
        <v>621</v>
      </c>
      <c r="H141" s="5">
        <v>44424</v>
      </c>
      <c r="I141" s="4">
        <f t="shared" si="2"/>
        <v>8</v>
      </c>
      <c r="J141" s="3" t="str">
        <f>IFERROR(IFERROR(VLOOKUP(D141,'Controle de Equipamentos '!$J:$W,4,0),VLOOKUP(D141,'Controle-Pipetas e micropipetas'!$J:$V,4,0)),"Adicionado")</f>
        <v>Triunfo-RS</v>
      </c>
    </row>
    <row r="142" spans="1:10" x14ac:dyDescent="0.25">
      <c r="A142" s="4" t="s">
        <v>943</v>
      </c>
      <c r="B142" s="4" t="s">
        <v>801</v>
      </c>
      <c r="C142" s="4" t="s">
        <v>36</v>
      </c>
      <c r="D142" s="9">
        <v>133570002031</v>
      </c>
      <c r="E142" s="4">
        <v>13444</v>
      </c>
      <c r="F142" s="4" t="s">
        <v>621</v>
      </c>
      <c r="H142" s="5">
        <v>44424</v>
      </c>
      <c r="I142" s="4">
        <f t="shared" si="2"/>
        <v>8</v>
      </c>
      <c r="J142" s="3" t="str">
        <f>IFERROR(IFERROR(VLOOKUP(D142,'Controle de Equipamentos '!$J:$W,4,0),VLOOKUP(D142,'Controle-Pipetas e micropipetas'!$J:$V,4,0)),"Adicionado")</f>
        <v>Triunfo-RS</v>
      </c>
    </row>
    <row r="143" spans="1:10" x14ac:dyDescent="0.25">
      <c r="A143" s="4" t="s">
        <v>944</v>
      </c>
      <c r="B143" s="4" t="s">
        <v>937</v>
      </c>
      <c r="C143" s="4" t="s">
        <v>87</v>
      </c>
      <c r="D143" s="9">
        <v>728690</v>
      </c>
      <c r="E143" s="4">
        <v>13438</v>
      </c>
      <c r="F143" s="4" t="s">
        <v>621</v>
      </c>
      <c r="G143" s="7" t="s">
        <v>945</v>
      </c>
      <c r="H143" s="5">
        <v>44424</v>
      </c>
      <c r="I143" s="4">
        <f t="shared" si="2"/>
        <v>8</v>
      </c>
      <c r="J143" s="3" t="str">
        <f>IFERROR(IFERROR(VLOOKUP(D143,'Controle de Equipamentos '!$J:$W,4,0),VLOOKUP(D143,'Controle-Pipetas e micropipetas'!$J:$V,4,0)),"Adicionado")</f>
        <v>Triunfo-RS</v>
      </c>
    </row>
    <row r="144" spans="1:10" x14ac:dyDescent="0.25">
      <c r="A144" s="4" t="s">
        <v>619</v>
      </c>
      <c r="B144" s="4" t="s">
        <v>937</v>
      </c>
      <c r="C144" s="4" t="s">
        <v>87</v>
      </c>
      <c r="D144" s="9">
        <v>2905626</v>
      </c>
      <c r="E144" s="4">
        <v>13450</v>
      </c>
      <c r="F144" s="4" t="s">
        <v>621</v>
      </c>
      <c r="H144" s="5">
        <v>44424</v>
      </c>
      <c r="I144" s="4">
        <f t="shared" si="2"/>
        <v>8</v>
      </c>
      <c r="J144" s="3" t="str">
        <f>IFERROR(IFERROR(VLOOKUP(D144,'Controle de Equipamentos '!$J:$W,4,0),VLOOKUP(D144,'Controle-Pipetas e micropipetas'!$J:$V,4,0)),"Adicionado")</f>
        <v>Triunfo-RS</v>
      </c>
    </row>
    <row r="145" spans="1:10" x14ac:dyDescent="0.25">
      <c r="A145" s="4" t="s">
        <v>946</v>
      </c>
      <c r="B145" s="4" t="s">
        <v>937</v>
      </c>
      <c r="C145" s="4" t="s">
        <v>87</v>
      </c>
      <c r="D145" s="9">
        <v>2068717</v>
      </c>
      <c r="E145" s="4">
        <v>13451</v>
      </c>
      <c r="F145" s="4" t="s">
        <v>621</v>
      </c>
      <c r="G145" s="7" t="s">
        <v>945</v>
      </c>
      <c r="H145" s="5">
        <v>44424</v>
      </c>
      <c r="I145" s="4">
        <f t="shared" si="2"/>
        <v>8</v>
      </c>
      <c r="J145" s="3" t="str">
        <f>IFERROR(IFERROR(VLOOKUP(D145,'Controle de Equipamentos '!$J:$W,4,0),VLOOKUP(D145,'Controle-Pipetas e micropipetas'!$J:$V,4,0)),"Adicionado")</f>
        <v>Adicionado</v>
      </c>
    </row>
    <row r="146" spans="1:10" ht="30" x14ac:dyDescent="0.25">
      <c r="A146" s="4" t="s">
        <v>619</v>
      </c>
      <c r="B146" s="4" t="s">
        <v>937</v>
      </c>
      <c r="C146" s="4" t="s">
        <v>87</v>
      </c>
      <c r="D146" s="9">
        <v>2068764</v>
      </c>
      <c r="E146" s="4">
        <v>13452</v>
      </c>
      <c r="F146" s="4" t="s">
        <v>621</v>
      </c>
      <c r="G146" s="7" t="s">
        <v>947</v>
      </c>
      <c r="H146" s="5">
        <v>44424</v>
      </c>
      <c r="I146" s="4">
        <f t="shared" si="2"/>
        <v>8</v>
      </c>
      <c r="J146" s="3" t="str">
        <f>IFERROR(IFERROR(VLOOKUP(D146,'Controle de Equipamentos '!$J:$W,4,0),VLOOKUP(D146,'Controle-Pipetas e micropipetas'!$J:$V,4,0)),"Adicionado")</f>
        <v>Adicionado</v>
      </c>
    </row>
    <row r="147" spans="1:10" x14ac:dyDescent="0.25">
      <c r="A147" s="4" t="s">
        <v>619</v>
      </c>
      <c r="B147" s="4" t="s">
        <v>937</v>
      </c>
      <c r="C147" s="4" t="s">
        <v>87</v>
      </c>
      <c r="D147" s="9">
        <v>2905620</v>
      </c>
      <c r="E147" s="4">
        <v>13454</v>
      </c>
      <c r="F147" s="4" t="s">
        <v>621</v>
      </c>
      <c r="H147" s="5">
        <v>44424</v>
      </c>
      <c r="I147" s="4">
        <f t="shared" si="2"/>
        <v>8</v>
      </c>
      <c r="J147" s="3" t="str">
        <f>IFERROR(IFERROR(VLOOKUP(D147,'Controle de Equipamentos '!$J:$W,4,0),VLOOKUP(D147,'Controle-Pipetas e micropipetas'!$J:$V,4,0)),"Adicionado")</f>
        <v>Triunfo-RS</v>
      </c>
    </row>
    <row r="148" spans="1:10" x14ac:dyDescent="0.25">
      <c r="A148" s="4" t="s">
        <v>619</v>
      </c>
      <c r="B148" s="4" t="s">
        <v>948</v>
      </c>
      <c r="C148" s="4" t="s">
        <v>36</v>
      </c>
      <c r="D148" s="9">
        <v>13034</v>
      </c>
      <c r="E148" s="4">
        <v>13453</v>
      </c>
      <c r="F148" s="4" t="s">
        <v>621</v>
      </c>
      <c r="H148" s="5">
        <v>44424</v>
      </c>
      <c r="I148" s="4">
        <f t="shared" si="2"/>
        <v>8</v>
      </c>
      <c r="J148" s="3" t="str">
        <f>IFERROR(IFERROR(VLOOKUP(D148,'Controle de Equipamentos '!$J:$W,4,0),VLOOKUP(D148,'Controle-Pipetas e micropipetas'!$J:$V,4,0)),"Adicionado")</f>
        <v>Triunfo-RS</v>
      </c>
    </row>
    <row r="149" spans="1:10" x14ac:dyDescent="0.25">
      <c r="A149" s="4" t="s">
        <v>619</v>
      </c>
      <c r="B149" s="4" t="s">
        <v>801</v>
      </c>
      <c r="C149" s="4" t="s">
        <v>36</v>
      </c>
      <c r="D149" s="9">
        <v>141160002025</v>
      </c>
      <c r="E149" s="4">
        <v>13445</v>
      </c>
      <c r="F149" s="4" t="s">
        <v>621</v>
      </c>
      <c r="H149" s="5">
        <v>44424</v>
      </c>
      <c r="I149" s="4">
        <f t="shared" si="2"/>
        <v>8</v>
      </c>
      <c r="J149" s="3" t="str">
        <f>IFERROR(IFERROR(VLOOKUP(D149,'Controle de Equipamentos '!$J:$W,4,0),VLOOKUP(D149,'Controle-Pipetas e micropipetas'!$J:$V,4,0)),"Adicionado")</f>
        <v>Triunfo-RS</v>
      </c>
    </row>
    <row r="150" spans="1:10" x14ac:dyDescent="0.25">
      <c r="A150" s="4" t="s">
        <v>619</v>
      </c>
      <c r="B150" s="4" t="s">
        <v>949</v>
      </c>
      <c r="C150" s="4" t="s">
        <v>950</v>
      </c>
      <c r="D150" s="9">
        <v>10003036</v>
      </c>
      <c r="E150" s="4">
        <v>13449</v>
      </c>
      <c r="F150" s="4" t="s">
        <v>621</v>
      </c>
      <c r="H150" s="5">
        <v>44424</v>
      </c>
      <c r="I150" s="4">
        <f t="shared" si="2"/>
        <v>8</v>
      </c>
      <c r="J150" s="3" t="str">
        <f>IFERROR(IFERROR(VLOOKUP(D150,'Controle de Equipamentos '!$J:$W,4,0),VLOOKUP(D150,'Controle-Pipetas e micropipetas'!$J:$V,4,0)),"Adicionado")</f>
        <v>Triunfo-RS</v>
      </c>
    </row>
    <row r="151" spans="1:10" x14ac:dyDescent="0.25">
      <c r="A151" s="4" t="s">
        <v>951</v>
      </c>
      <c r="B151" s="4" t="s">
        <v>937</v>
      </c>
      <c r="C151" s="4" t="s">
        <v>87</v>
      </c>
      <c r="D151" s="9">
        <v>2068786</v>
      </c>
      <c r="E151" s="4">
        <v>13456</v>
      </c>
      <c r="F151" s="4" t="s">
        <v>621</v>
      </c>
      <c r="H151" s="5">
        <v>44424</v>
      </c>
      <c r="I151" s="4">
        <f t="shared" si="2"/>
        <v>8</v>
      </c>
      <c r="J151" s="3" t="str">
        <f>IFERROR(IFERROR(VLOOKUP(D151,'Controle de Equipamentos '!$J:$W,4,0),VLOOKUP(D151,'Controle-Pipetas e micropipetas'!$J:$V,4,0)),"Adicionado")</f>
        <v>Triunfo-RS</v>
      </c>
    </row>
    <row r="152" spans="1:10" ht="30" x14ac:dyDescent="0.25">
      <c r="A152" s="4" t="s">
        <v>619</v>
      </c>
      <c r="B152" s="4" t="s">
        <v>937</v>
      </c>
      <c r="C152" s="4" t="s">
        <v>87</v>
      </c>
      <c r="D152" s="9">
        <v>2901943</v>
      </c>
      <c r="E152" s="4">
        <v>13457</v>
      </c>
      <c r="F152" s="4" t="s">
        <v>621</v>
      </c>
      <c r="G152" s="7" t="s">
        <v>947</v>
      </c>
      <c r="H152" s="5">
        <v>44424</v>
      </c>
      <c r="I152" s="4">
        <f t="shared" si="2"/>
        <v>8</v>
      </c>
      <c r="J152" s="3" t="str">
        <f>IFERROR(IFERROR(VLOOKUP(D152,'Controle de Equipamentos '!$J:$W,4,0),VLOOKUP(D152,'Controle-Pipetas e micropipetas'!$J:$V,4,0)),"Adicionado")</f>
        <v>Adicionado</v>
      </c>
    </row>
    <row r="153" spans="1:10" x14ac:dyDescent="0.25">
      <c r="A153" s="4" t="s">
        <v>619</v>
      </c>
      <c r="B153" s="4" t="s">
        <v>937</v>
      </c>
      <c r="C153" s="4" t="s">
        <v>87</v>
      </c>
      <c r="D153" s="9">
        <v>2224284</v>
      </c>
      <c r="E153" s="4">
        <v>13458</v>
      </c>
      <c r="F153" s="4" t="s">
        <v>621</v>
      </c>
      <c r="G153" s="7" t="s">
        <v>952</v>
      </c>
      <c r="H153" s="5">
        <v>44424</v>
      </c>
      <c r="I153" s="4">
        <f t="shared" si="2"/>
        <v>8</v>
      </c>
      <c r="J153" s="3" t="str">
        <f>IFERROR(IFERROR(VLOOKUP(D153,'Controle de Equipamentos '!$J:$W,4,0),VLOOKUP(D153,'Controle-Pipetas e micropipetas'!$J:$V,4,0)),"Adicionado")</f>
        <v>Triunfo-RS</v>
      </c>
    </row>
    <row r="154" spans="1:10" x14ac:dyDescent="0.25">
      <c r="A154" s="4" t="s">
        <v>619</v>
      </c>
      <c r="B154" s="4" t="s">
        <v>677</v>
      </c>
      <c r="C154" s="4" t="s">
        <v>667</v>
      </c>
      <c r="D154" s="9">
        <v>6263410</v>
      </c>
      <c r="E154" s="4">
        <v>13437</v>
      </c>
      <c r="F154" s="4" t="s">
        <v>621</v>
      </c>
      <c r="G154" s="7" t="s">
        <v>953</v>
      </c>
      <c r="H154" s="5">
        <v>44424</v>
      </c>
      <c r="I154" s="4">
        <f t="shared" si="2"/>
        <v>8</v>
      </c>
      <c r="J154" s="3" t="str">
        <f>IFERROR(IFERROR(VLOOKUP(D154,'Controle de Equipamentos '!$J:$W,4,0),VLOOKUP(D154,'Controle-Pipetas e micropipetas'!$J:$V,4,0)),"Adicionado")</f>
        <v>Triunfo-RS</v>
      </c>
    </row>
    <row r="155" spans="1:10" x14ac:dyDescent="0.25">
      <c r="A155" s="4" t="s">
        <v>619</v>
      </c>
      <c r="B155" s="4" t="s">
        <v>913</v>
      </c>
      <c r="C155" s="4" t="s">
        <v>36</v>
      </c>
      <c r="D155" s="9">
        <v>1983628</v>
      </c>
      <c r="E155" s="4">
        <v>13513</v>
      </c>
      <c r="F155" s="4" t="s">
        <v>621</v>
      </c>
      <c r="G155" s="7" t="s">
        <v>952</v>
      </c>
      <c r="H155" s="5">
        <v>44424</v>
      </c>
      <c r="I155" s="4">
        <f t="shared" si="2"/>
        <v>8</v>
      </c>
      <c r="J155" s="3" t="str">
        <f>IFERROR(IFERROR(VLOOKUP(D155,'Controle de Equipamentos '!$J:$W,4,0),VLOOKUP(D155,'Controle-Pipetas e micropipetas'!$J:$V,4,0)),"Adicionado")</f>
        <v>Adicionado</v>
      </c>
    </row>
    <row r="156" spans="1:10" ht="30" x14ac:dyDescent="0.25">
      <c r="A156" s="4" t="s">
        <v>954</v>
      </c>
      <c r="B156" s="4" t="s">
        <v>643</v>
      </c>
      <c r="C156" s="4" t="s">
        <v>36</v>
      </c>
      <c r="D156" s="9">
        <v>1397596</v>
      </c>
      <c r="E156" s="4">
        <v>13448</v>
      </c>
      <c r="F156" s="4" t="s">
        <v>621</v>
      </c>
      <c r="G156" s="7" t="s">
        <v>955</v>
      </c>
      <c r="H156" s="5">
        <v>44424</v>
      </c>
      <c r="I156" s="4">
        <f t="shared" si="2"/>
        <v>8</v>
      </c>
      <c r="J156" s="3" t="str">
        <f>IFERROR(IFERROR(VLOOKUP(D156,'Controle de Equipamentos '!$J:$W,4,0),VLOOKUP(D156,'Controle-Pipetas e micropipetas'!$J:$V,4,0)),"Adicionado")</f>
        <v>Triunfo-RS</v>
      </c>
    </row>
    <row r="157" spans="1:10" x14ac:dyDescent="0.25">
      <c r="A157" s="4" t="s">
        <v>956</v>
      </c>
      <c r="B157" s="4" t="s">
        <v>681</v>
      </c>
      <c r="C157" s="4" t="s">
        <v>36</v>
      </c>
      <c r="D157" s="9">
        <v>150580001012</v>
      </c>
      <c r="E157" s="4">
        <v>13512</v>
      </c>
      <c r="F157" s="4" t="s">
        <v>621</v>
      </c>
      <c r="G157" s="7" t="s">
        <v>952</v>
      </c>
      <c r="H157" s="5">
        <v>44424</v>
      </c>
      <c r="I157" s="4">
        <f t="shared" si="2"/>
        <v>8</v>
      </c>
      <c r="J157" s="3" t="str">
        <f>IFERROR(IFERROR(VLOOKUP(D157,'Controle de Equipamentos '!$J:$W,4,0),VLOOKUP(D157,'Controle-Pipetas e micropipetas'!$J:$V,4,0)),"Adicionado")</f>
        <v>Triunfo-RS</v>
      </c>
    </row>
    <row r="158" spans="1:10" x14ac:dyDescent="0.25">
      <c r="A158" s="4" t="s">
        <v>957</v>
      </c>
      <c r="B158" s="4" t="s">
        <v>682</v>
      </c>
      <c r="C158" s="4" t="s">
        <v>667</v>
      </c>
      <c r="D158" s="9">
        <v>4222113</v>
      </c>
      <c r="E158" s="4">
        <v>13441</v>
      </c>
      <c r="F158" s="4" t="s">
        <v>621</v>
      </c>
      <c r="H158" s="5">
        <v>44424</v>
      </c>
      <c r="I158" s="4">
        <f t="shared" si="2"/>
        <v>8</v>
      </c>
      <c r="J158" s="3" t="str">
        <f>IFERROR(IFERROR(VLOOKUP(D158,'Controle de Equipamentos '!$J:$W,4,0),VLOOKUP(D158,'Controle-Pipetas e micropipetas'!$J:$V,4,0)),"Adicionado")</f>
        <v>Triunfo-RS</v>
      </c>
    </row>
    <row r="159" spans="1:10" x14ac:dyDescent="0.25">
      <c r="A159" s="4" t="s">
        <v>619</v>
      </c>
      <c r="B159" s="4" t="s">
        <v>958</v>
      </c>
      <c r="C159" s="4" t="s">
        <v>42</v>
      </c>
      <c r="D159" s="9">
        <v>48564</v>
      </c>
      <c r="E159" s="4">
        <v>13389</v>
      </c>
      <c r="F159" s="4" t="s">
        <v>621</v>
      </c>
      <c r="H159" s="5">
        <v>44418</v>
      </c>
      <c r="I159" s="4">
        <f t="shared" si="2"/>
        <v>8</v>
      </c>
      <c r="J159" s="3" t="str">
        <f>IFERROR(IFERROR(VLOOKUP(D159,'Controle de Equipamentos '!$J:$W,4,0),VLOOKUP(D159,'Controle-Pipetas e micropipetas'!$J:$V,4,0)),"Adicionado")</f>
        <v>Adicionado</v>
      </c>
    </row>
    <row r="160" spans="1:10" x14ac:dyDescent="0.25">
      <c r="A160" s="4" t="s">
        <v>619</v>
      </c>
      <c r="B160" s="4" t="s">
        <v>830</v>
      </c>
      <c r="C160" s="4" t="s">
        <v>87</v>
      </c>
      <c r="D160" s="9">
        <v>1584391</v>
      </c>
      <c r="E160" s="4">
        <v>13390</v>
      </c>
      <c r="F160" s="4" t="s">
        <v>621</v>
      </c>
      <c r="H160" s="5">
        <v>44418</v>
      </c>
      <c r="I160" s="4">
        <f t="shared" si="2"/>
        <v>8</v>
      </c>
      <c r="J160" s="3" t="str">
        <f>IFERROR(IFERROR(VLOOKUP(D160,'Controle de Equipamentos '!$J:$W,4,0),VLOOKUP(D160,'Controle-Pipetas e micropipetas'!$J:$V,4,0)),"Adicionado")</f>
        <v>Santo André-SP</v>
      </c>
    </row>
    <row r="161" spans="1:10" x14ac:dyDescent="0.25">
      <c r="A161" s="4" t="s">
        <v>619</v>
      </c>
      <c r="B161" s="4" t="s">
        <v>801</v>
      </c>
      <c r="C161" s="4" t="s">
        <v>36</v>
      </c>
      <c r="D161" s="9">
        <v>182180001013</v>
      </c>
      <c r="E161" s="4">
        <v>13391</v>
      </c>
      <c r="F161" s="4" t="s">
        <v>621</v>
      </c>
      <c r="H161" s="5">
        <v>44418</v>
      </c>
      <c r="I161" s="4">
        <f t="shared" si="2"/>
        <v>8</v>
      </c>
      <c r="J161" s="3" t="str">
        <f>IFERROR(IFERROR(VLOOKUP(D161,'Controle de Equipamentos '!$J:$W,4,0),VLOOKUP(D161,'Controle-Pipetas e micropipetas'!$J:$V,4,0)),"Adicionado")</f>
        <v>Santo André-SP</v>
      </c>
    </row>
    <row r="162" spans="1:10" ht="30" x14ac:dyDescent="0.25">
      <c r="A162" s="4" t="s">
        <v>959</v>
      </c>
      <c r="B162" s="4" t="s">
        <v>688</v>
      </c>
      <c r="C162" s="4" t="s">
        <v>36</v>
      </c>
      <c r="D162" s="9" t="s">
        <v>204</v>
      </c>
      <c r="E162" s="4">
        <v>13504</v>
      </c>
      <c r="F162" s="4" t="s">
        <v>621</v>
      </c>
      <c r="G162" s="7" t="s">
        <v>960</v>
      </c>
      <c r="H162" s="5">
        <v>44432</v>
      </c>
      <c r="I162" s="4">
        <f t="shared" si="2"/>
        <v>8</v>
      </c>
      <c r="J162" s="3" t="str">
        <f>IFERROR(IFERROR(VLOOKUP(D162,'Controle de Equipamentos '!$J:$W,4,0),VLOOKUP(D162,'Controle-Pipetas e micropipetas'!$J:$V,4,0)),"Adicionado")</f>
        <v>Juiz de Fora-MG</v>
      </c>
    </row>
    <row r="163" spans="1:10" x14ac:dyDescent="0.25">
      <c r="A163" s="4" t="s">
        <v>619</v>
      </c>
      <c r="B163" s="4" t="s">
        <v>961</v>
      </c>
      <c r="C163" s="4" t="s">
        <v>962</v>
      </c>
      <c r="D163" s="9">
        <v>8677501</v>
      </c>
      <c r="E163" s="4">
        <v>13505</v>
      </c>
      <c r="F163" s="4" t="s">
        <v>621</v>
      </c>
      <c r="H163" s="5">
        <v>44432</v>
      </c>
      <c r="I163" s="4">
        <f t="shared" si="2"/>
        <v>8</v>
      </c>
      <c r="J163" s="3" t="str">
        <f>IFERROR(IFERROR(VLOOKUP(D163,'Controle de Equipamentos '!$J:$W,4,0),VLOOKUP(D163,'Controle-Pipetas e micropipetas'!$J:$V,4,0)),"Adicionado")</f>
        <v>Juiz de Fora-MG</v>
      </c>
    </row>
    <row r="164" spans="1:10" x14ac:dyDescent="0.25">
      <c r="A164" s="4" t="s">
        <v>619</v>
      </c>
      <c r="B164" s="4" t="s">
        <v>963</v>
      </c>
      <c r="C164" s="4" t="s">
        <v>42</v>
      </c>
      <c r="D164" s="9">
        <v>63259</v>
      </c>
      <c r="E164" s="4">
        <v>13506</v>
      </c>
      <c r="F164" s="4" t="s">
        <v>621</v>
      </c>
      <c r="H164" s="5">
        <v>44432</v>
      </c>
      <c r="I164" s="4">
        <f t="shared" si="2"/>
        <v>8</v>
      </c>
      <c r="J164" s="3" t="str">
        <f>IFERROR(IFERROR(VLOOKUP(D164,'Controle de Equipamentos '!$J:$W,4,0),VLOOKUP(D164,'Controle-Pipetas e micropipetas'!$J:$V,4,0)),"Adicionado")</f>
        <v>Juiz de Fora-MG</v>
      </c>
    </row>
    <row r="165" spans="1:10" x14ac:dyDescent="0.25">
      <c r="A165" s="4" t="s">
        <v>964</v>
      </c>
      <c r="B165" s="4" t="s">
        <v>965</v>
      </c>
      <c r="C165" s="4" t="s">
        <v>36</v>
      </c>
      <c r="D165" s="9">
        <v>341053</v>
      </c>
      <c r="E165" s="4">
        <v>13507</v>
      </c>
      <c r="F165" s="4" t="s">
        <v>621</v>
      </c>
      <c r="H165" s="5">
        <v>44432</v>
      </c>
      <c r="I165" s="4">
        <f t="shared" si="2"/>
        <v>8</v>
      </c>
      <c r="J165" s="3" t="str">
        <f>IFERROR(IFERROR(VLOOKUP(D165,'Controle de Equipamentos '!$J:$W,4,0),VLOOKUP(D165,'Controle-Pipetas e micropipetas'!$J:$V,4,0)),"Adicionado")</f>
        <v>Juiz de Fora-MG</v>
      </c>
    </row>
    <row r="166" spans="1:10" x14ac:dyDescent="0.25">
      <c r="A166" s="4" t="s">
        <v>966</v>
      </c>
      <c r="B166" s="4" t="s">
        <v>967</v>
      </c>
      <c r="C166" s="4" t="s">
        <v>156</v>
      </c>
      <c r="D166" s="9">
        <v>1646</v>
      </c>
      <c r="E166" s="4">
        <v>13508</v>
      </c>
      <c r="F166" s="4" t="s">
        <v>621</v>
      </c>
      <c r="H166" s="5">
        <v>44432</v>
      </c>
      <c r="I166" s="4">
        <f t="shared" si="2"/>
        <v>8</v>
      </c>
      <c r="J166" s="3" t="str">
        <f>IFERROR(IFERROR(VLOOKUP(D166,'Controle de Equipamentos '!$J:$W,4,0),VLOOKUP(D166,'Controle-Pipetas e micropipetas'!$J:$V,4,0)),"Adicionado")</f>
        <v>Juiz de Fora-MG</v>
      </c>
    </row>
    <row r="167" spans="1:10" x14ac:dyDescent="0.25">
      <c r="A167" s="4" t="s">
        <v>619</v>
      </c>
      <c r="B167" s="4" t="s">
        <v>688</v>
      </c>
      <c r="C167" s="4" t="s">
        <v>36</v>
      </c>
      <c r="D167" s="9" t="s">
        <v>209</v>
      </c>
      <c r="E167" s="4">
        <v>13509</v>
      </c>
      <c r="F167" s="4" t="s">
        <v>621</v>
      </c>
      <c r="H167" s="5">
        <v>44432</v>
      </c>
      <c r="I167" s="4">
        <f t="shared" si="2"/>
        <v>8</v>
      </c>
      <c r="J167" s="3" t="str">
        <f>IFERROR(IFERROR(VLOOKUP(D167,'Controle de Equipamentos '!$J:$W,4,0),VLOOKUP(D167,'Controle-Pipetas e micropipetas'!$J:$V,4,0)),"Adicionado")</f>
        <v>Juiz de Fora-MG</v>
      </c>
    </row>
    <row r="168" spans="1:10" x14ac:dyDescent="0.25">
      <c r="A168" s="4" t="s">
        <v>968</v>
      </c>
      <c r="B168" s="4" t="s">
        <v>969</v>
      </c>
      <c r="C168" s="4" t="s">
        <v>970</v>
      </c>
      <c r="D168" s="9">
        <v>4222111</v>
      </c>
      <c r="E168" s="4">
        <v>13510</v>
      </c>
      <c r="F168" s="4" t="s">
        <v>621</v>
      </c>
      <c r="H168" s="5">
        <v>44432</v>
      </c>
      <c r="I168" s="4">
        <f t="shared" si="2"/>
        <v>8</v>
      </c>
      <c r="J168" s="3" t="str">
        <f>IFERROR(IFERROR(VLOOKUP(D168,'Controle de Equipamentos '!$J:$W,4,0),VLOOKUP(D168,'Controle-Pipetas e micropipetas'!$J:$V,4,0)),"Adicionado")</f>
        <v>Juiz de Fora-MG</v>
      </c>
    </row>
    <row r="169" spans="1:10" x14ac:dyDescent="0.25">
      <c r="A169" s="4" t="s">
        <v>619</v>
      </c>
      <c r="B169" s="4" t="s">
        <v>685</v>
      </c>
      <c r="C169" s="4" t="s">
        <v>36</v>
      </c>
      <c r="D169" s="9">
        <v>133510002005</v>
      </c>
      <c r="E169" s="4">
        <v>13651</v>
      </c>
      <c r="F169" s="4" t="s">
        <v>621</v>
      </c>
      <c r="H169" s="5">
        <v>44433</v>
      </c>
      <c r="I169" s="4">
        <f t="shared" si="2"/>
        <v>8</v>
      </c>
      <c r="J169" s="3" t="str">
        <f>IFERROR(IFERROR(VLOOKUP(D169,'Controle de Equipamentos '!$J:$W,4,0),VLOOKUP(D169,'Controle-Pipetas e micropipetas'!$J:$V,4,0)),"Adicionado")</f>
        <v xml:space="preserve">Divinópolis-MG </v>
      </c>
    </row>
    <row r="170" spans="1:10" x14ac:dyDescent="0.25">
      <c r="A170" s="4" t="s">
        <v>619</v>
      </c>
      <c r="B170" s="4" t="s">
        <v>971</v>
      </c>
      <c r="C170" s="4" t="s">
        <v>972</v>
      </c>
      <c r="D170" s="9">
        <v>6266879</v>
      </c>
      <c r="E170" s="4">
        <v>13652</v>
      </c>
      <c r="F170" s="4" t="s">
        <v>621</v>
      </c>
      <c r="H170" s="5">
        <v>44433</v>
      </c>
      <c r="I170" s="4">
        <f t="shared" si="2"/>
        <v>8</v>
      </c>
      <c r="J170" s="3" t="str">
        <f>IFERROR(IFERROR(VLOOKUP(D170,'Controle de Equipamentos '!$J:$W,4,0),VLOOKUP(D170,'Controle-Pipetas e micropipetas'!$J:$V,4,0)),"Adicionado")</f>
        <v xml:space="preserve">Divinópolis-MG </v>
      </c>
    </row>
    <row r="171" spans="1:10" x14ac:dyDescent="0.25">
      <c r="A171" s="4" t="s">
        <v>619</v>
      </c>
      <c r="B171" s="4" t="s">
        <v>973</v>
      </c>
      <c r="C171" s="4" t="s">
        <v>36</v>
      </c>
      <c r="D171" s="9" t="s">
        <v>1336</v>
      </c>
      <c r="E171" s="4">
        <v>13660</v>
      </c>
      <c r="F171" s="4" t="s">
        <v>621</v>
      </c>
      <c r="H171" s="5">
        <v>44433</v>
      </c>
      <c r="I171" s="4">
        <f t="shared" si="2"/>
        <v>8</v>
      </c>
      <c r="J171" s="3" t="str">
        <f>IFERROR(IFERROR(VLOOKUP(D171,'Controle de Equipamentos '!$J:$W,4,0),VLOOKUP(D171,'Controle-Pipetas e micropipetas'!$J:$V,4,0)),"Adicionado")</f>
        <v xml:space="preserve">Divinópolis-MG </v>
      </c>
    </row>
    <row r="172" spans="1:10" x14ac:dyDescent="0.25">
      <c r="A172" s="4" t="s">
        <v>619</v>
      </c>
      <c r="B172" s="4" t="s">
        <v>971</v>
      </c>
      <c r="C172" s="4" t="s">
        <v>972</v>
      </c>
      <c r="D172" s="9">
        <v>6269690</v>
      </c>
      <c r="E172" s="4">
        <v>13661</v>
      </c>
      <c r="F172" s="4" t="s">
        <v>621</v>
      </c>
      <c r="H172" s="5">
        <v>44433</v>
      </c>
      <c r="I172" s="4">
        <f t="shared" si="2"/>
        <v>8</v>
      </c>
      <c r="J172" s="3" t="str">
        <f>IFERROR(IFERROR(VLOOKUP(D172,'Controle de Equipamentos '!$J:$W,4,0),VLOOKUP(D172,'Controle-Pipetas e micropipetas'!$J:$V,4,0)),"Adicionado")</f>
        <v>Adicionado</v>
      </c>
    </row>
    <row r="173" spans="1:10" ht="45" x14ac:dyDescent="0.25">
      <c r="A173" s="4" t="s">
        <v>619</v>
      </c>
      <c r="B173" s="4" t="s">
        <v>974</v>
      </c>
      <c r="C173" s="4" t="s">
        <v>36</v>
      </c>
      <c r="D173" s="9" t="s">
        <v>185</v>
      </c>
      <c r="E173" s="4">
        <v>13668</v>
      </c>
      <c r="F173" s="4" t="s">
        <v>621</v>
      </c>
      <c r="G173" s="7" t="s">
        <v>975</v>
      </c>
      <c r="H173" s="5">
        <v>44433</v>
      </c>
      <c r="I173" s="4">
        <f t="shared" si="2"/>
        <v>8</v>
      </c>
      <c r="J173" s="3" t="str">
        <f>IFERROR(IFERROR(VLOOKUP(D173,'Controle de Equipamentos '!$J:$W,4,0),VLOOKUP(D173,'Controle-Pipetas e micropipetas'!$J:$V,4,0)),"Adicionado")</f>
        <v xml:space="preserve">Divinópolis-MG </v>
      </c>
    </row>
    <row r="174" spans="1:10" x14ac:dyDescent="0.25">
      <c r="A174" s="4" t="s">
        <v>976</v>
      </c>
      <c r="B174" s="4" t="s">
        <v>38</v>
      </c>
      <c r="C174" s="4" t="s">
        <v>42</v>
      </c>
      <c r="D174" s="9">
        <v>21883</v>
      </c>
      <c r="E174" s="4">
        <v>13689</v>
      </c>
      <c r="F174" s="4" t="s">
        <v>621</v>
      </c>
      <c r="H174" s="5">
        <v>44442</v>
      </c>
      <c r="I174" s="4">
        <f t="shared" si="2"/>
        <v>9</v>
      </c>
      <c r="J174" s="3" t="str">
        <f>IFERROR(IFERROR(VLOOKUP(D174,'Controle de Equipamentos '!$J:$W,4,0),VLOOKUP(D174,'Controle-Pipetas e micropipetas'!$J:$V,4,0)),"Adicionado")</f>
        <v>Uruguaiana-RS</v>
      </c>
    </row>
    <row r="175" spans="1:10" x14ac:dyDescent="0.25">
      <c r="A175" s="4" t="s">
        <v>977</v>
      </c>
      <c r="B175" s="4" t="s">
        <v>446</v>
      </c>
      <c r="C175" s="4" t="s">
        <v>399</v>
      </c>
      <c r="D175" s="9" t="s">
        <v>401</v>
      </c>
      <c r="E175" s="4">
        <v>13690</v>
      </c>
      <c r="F175" s="4" t="s">
        <v>621</v>
      </c>
      <c r="G175" s="7" t="s">
        <v>978</v>
      </c>
      <c r="H175" s="5">
        <v>44442</v>
      </c>
      <c r="I175" s="4">
        <f t="shared" si="2"/>
        <v>9</v>
      </c>
      <c r="J175" s="3" t="str">
        <f>IFERROR(IFERROR(VLOOKUP(D175,'Controle de Equipamentos '!$J:$W,4,0),VLOOKUP(D175,'Controle-Pipetas e micropipetas'!$J:$V,4,0)),"Adicionado")</f>
        <v>Uruguaiana-RS</v>
      </c>
    </row>
    <row r="176" spans="1:10" x14ac:dyDescent="0.25">
      <c r="A176" s="4" t="s">
        <v>979</v>
      </c>
      <c r="B176" s="4" t="s">
        <v>446</v>
      </c>
      <c r="C176" s="4" t="s">
        <v>399</v>
      </c>
      <c r="D176" s="9" t="s">
        <v>398</v>
      </c>
      <c r="E176" s="4">
        <v>13691</v>
      </c>
      <c r="F176" s="4" t="s">
        <v>621</v>
      </c>
      <c r="H176" s="5">
        <v>44442</v>
      </c>
      <c r="I176" s="4">
        <f t="shared" si="2"/>
        <v>9</v>
      </c>
      <c r="J176" s="3" t="str">
        <f>IFERROR(IFERROR(VLOOKUP(D176,'Controle de Equipamentos '!$J:$W,4,0),VLOOKUP(D176,'Controle-Pipetas e micropipetas'!$J:$V,4,0)),"Adicionado")</f>
        <v>Uruguaiana-RS</v>
      </c>
    </row>
    <row r="177" spans="1:10" x14ac:dyDescent="0.25">
      <c r="A177" s="4" t="s">
        <v>619</v>
      </c>
      <c r="B177" s="4" t="s">
        <v>55</v>
      </c>
      <c r="C177" s="4" t="s">
        <v>36</v>
      </c>
      <c r="D177" s="9">
        <v>200930003006</v>
      </c>
      <c r="E177" s="4">
        <v>13693</v>
      </c>
      <c r="F177" s="4" t="s">
        <v>621</v>
      </c>
      <c r="H177" s="5">
        <v>44442</v>
      </c>
      <c r="I177" s="4">
        <f t="shared" si="2"/>
        <v>9</v>
      </c>
      <c r="J177" s="3" t="str">
        <f>IFERROR(IFERROR(VLOOKUP(D177,'Controle de Equipamentos '!$J:$W,4,0),VLOOKUP(D177,'Controle-Pipetas e micropipetas'!$J:$V,4,0)),"Adicionado")</f>
        <v>Uruguaiana-RS</v>
      </c>
    </row>
    <row r="178" spans="1:10" ht="30" x14ac:dyDescent="0.25">
      <c r="A178" s="4" t="s">
        <v>619</v>
      </c>
      <c r="B178" s="4" t="s">
        <v>980</v>
      </c>
      <c r="C178" s="4" t="s">
        <v>970</v>
      </c>
      <c r="D178" s="9">
        <v>6253970</v>
      </c>
      <c r="E178" s="4">
        <v>13694</v>
      </c>
      <c r="F178" s="4" t="s">
        <v>621</v>
      </c>
      <c r="G178" s="7" t="s">
        <v>981</v>
      </c>
      <c r="H178" s="5">
        <v>44442</v>
      </c>
      <c r="I178" s="4">
        <f t="shared" si="2"/>
        <v>9</v>
      </c>
      <c r="J178" s="3" t="str">
        <f>IFERROR(IFERROR(VLOOKUP(D178,'Controle de Equipamentos '!$J:$W,4,0),VLOOKUP(D178,'Controle-Pipetas e micropipetas'!$J:$V,4,0)),"Adicionado")</f>
        <v>Alegrete-RS</v>
      </c>
    </row>
    <row r="179" spans="1:10" ht="30" x14ac:dyDescent="0.25">
      <c r="A179" s="4" t="s">
        <v>619</v>
      </c>
      <c r="B179" s="4" t="s">
        <v>688</v>
      </c>
      <c r="C179" s="4" t="s">
        <v>36</v>
      </c>
      <c r="D179" s="9" t="s">
        <v>369</v>
      </c>
      <c r="E179" s="4">
        <v>13758</v>
      </c>
      <c r="F179" s="4" t="s">
        <v>621</v>
      </c>
      <c r="G179" s="7" t="s">
        <v>982</v>
      </c>
      <c r="H179" s="5">
        <v>44442</v>
      </c>
      <c r="I179" s="4">
        <f t="shared" si="2"/>
        <v>9</v>
      </c>
      <c r="J179" s="3" t="str">
        <f>IFERROR(IFERROR(VLOOKUP(D179,'Controle de Equipamentos '!$J:$W,4,0),VLOOKUP(D179,'Controle-Pipetas e micropipetas'!$J:$V,4,0)),"Adicionado")</f>
        <v>Adicionado</v>
      </c>
    </row>
    <row r="180" spans="1:10" ht="30" x14ac:dyDescent="0.25">
      <c r="A180" s="4" t="s">
        <v>619</v>
      </c>
      <c r="B180" s="4" t="s">
        <v>688</v>
      </c>
      <c r="C180" s="4" t="s">
        <v>36</v>
      </c>
      <c r="D180" s="9" t="s">
        <v>313</v>
      </c>
      <c r="E180" s="4">
        <v>13759</v>
      </c>
      <c r="F180" s="4" t="s">
        <v>621</v>
      </c>
      <c r="G180" s="7" t="s">
        <v>982</v>
      </c>
      <c r="H180" s="5">
        <v>44442</v>
      </c>
      <c r="I180" s="4">
        <f t="shared" si="2"/>
        <v>9</v>
      </c>
      <c r="J180" s="3" t="str">
        <f>IFERROR(IFERROR(VLOOKUP(D180,'Controle de Equipamentos '!$J:$W,4,0),VLOOKUP(D180,'Controle-Pipetas e micropipetas'!$J:$V,4,0)),"Adicionado")</f>
        <v>Astorga-PR</v>
      </c>
    </row>
    <row r="181" spans="1:10" x14ac:dyDescent="0.25">
      <c r="A181" s="4" t="s">
        <v>619</v>
      </c>
      <c r="B181" s="4" t="s">
        <v>688</v>
      </c>
      <c r="C181" s="4" t="s">
        <v>970</v>
      </c>
      <c r="D181" s="9">
        <v>4239783</v>
      </c>
      <c r="E181" s="4">
        <v>13760</v>
      </c>
      <c r="F181" s="4" t="s">
        <v>621</v>
      </c>
      <c r="H181" s="5">
        <v>44442</v>
      </c>
      <c r="I181" s="4">
        <f t="shared" si="2"/>
        <v>9</v>
      </c>
      <c r="J181" s="3" t="str">
        <f>IFERROR(IFERROR(VLOOKUP(D181,'Controle de Equipamentos '!$J:$W,4,0),VLOOKUP(D181,'Controle-Pipetas e micropipetas'!$J:$V,4,0)),"Adicionado")</f>
        <v>Uruguaiana-RS</v>
      </c>
    </row>
    <row r="182" spans="1:10" x14ac:dyDescent="0.25">
      <c r="A182" s="4" t="s">
        <v>983</v>
      </c>
      <c r="B182" s="4" t="s">
        <v>31</v>
      </c>
      <c r="C182" s="4" t="s">
        <v>984</v>
      </c>
      <c r="D182" s="9">
        <v>3652</v>
      </c>
      <c r="E182" s="4">
        <v>13669</v>
      </c>
      <c r="F182" s="4" t="s">
        <v>621</v>
      </c>
      <c r="G182" s="7" t="s">
        <v>985</v>
      </c>
      <c r="H182" s="5">
        <v>44447</v>
      </c>
      <c r="I182" s="4">
        <f t="shared" si="2"/>
        <v>9</v>
      </c>
      <c r="J182" s="3" t="str">
        <f>IFERROR(IFERROR(VLOOKUP(D182,'Controle de Equipamentos '!$J:$W,4,0),VLOOKUP(D182,'Controle-Pipetas e micropipetas'!$J:$V,4,0)),"Adicionado")</f>
        <v>Maceió-AL</v>
      </c>
    </row>
    <row r="183" spans="1:10" ht="30" x14ac:dyDescent="0.25">
      <c r="A183" s="4" t="s">
        <v>619</v>
      </c>
      <c r="B183" s="4" t="s">
        <v>658</v>
      </c>
      <c r="C183" s="4" t="s">
        <v>36</v>
      </c>
      <c r="D183" s="9" t="s">
        <v>1382</v>
      </c>
      <c r="E183" s="4">
        <v>13670</v>
      </c>
      <c r="F183" s="4" t="s">
        <v>621</v>
      </c>
      <c r="G183" s="7" t="s">
        <v>986</v>
      </c>
      <c r="H183" s="5">
        <v>44447</v>
      </c>
      <c r="I183" s="4">
        <f t="shared" si="2"/>
        <v>9</v>
      </c>
      <c r="J183" s="3" t="str">
        <f>IFERROR(IFERROR(VLOOKUP(D183,'Controle de Equipamentos '!$J:$W,4,0),VLOOKUP(D183,'Controle-Pipetas e micropipetas'!$J:$V,4,0)),"Adicionado")</f>
        <v>Maceió-AL</v>
      </c>
    </row>
    <row r="184" spans="1:10" x14ac:dyDescent="0.25">
      <c r="A184" s="4" t="s">
        <v>619</v>
      </c>
      <c r="B184" s="4" t="s">
        <v>749</v>
      </c>
      <c r="C184" s="4" t="s">
        <v>667</v>
      </c>
      <c r="D184" s="9">
        <v>4210981</v>
      </c>
      <c r="E184" s="4">
        <v>13671</v>
      </c>
      <c r="F184" s="4" t="s">
        <v>621</v>
      </c>
      <c r="H184" s="5">
        <v>44447</v>
      </c>
      <c r="I184" s="4">
        <f t="shared" si="2"/>
        <v>9</v>
      </c>
      <c r="J184" s="3" t="str">
        <f>IFERROR(IFERROR(VLOOKUP(D184,'Controle de Equipamentos '!$J:$W,4,0),VLOOKUP(D184,'Controle-Pipetas e micropipetas'!$J:$V,4,0)),"Adicionado")</f>
        <v>Maceió-AL</v>
      </c>
    </row>
    <row r="185" spans="1:10" x14ac:dyDescent="0.25">
      <c r="A185" s="4" t="s">
        <v>619</v>
      </c>
      <c r="B185" s="4" t="s">
        <v>897</v>
      </c>
      <c r="C185" s="4" t="s">
        <v>42</v>
      </c>
      <c r="D185" s="9">
        <v>49433</v>
      </c>
      <c r="E185" s="4">
        <v>13672</v>
      </c>
      <c r="F185" s="4" t="s">
        <v>621</v>
      </c>
      <c r="H185" s="5">
        <v>44447</v>
      </c>
      <c r="I185" s="4">
        <f t="shared" si="2"/>
        <v>9</v>
      </c>
      <c r="J185" s="3" t="str">
        <f>IFERROR(IFERROR(VLOOKUP(D185,'Controle de Equipamentos '!$J:$W,4,0),VLOOKUP(D185,'Controle-Pipetas e micropipetas'!$J:$V,4,0)),"Adicionado")</f>
        <v>Maceió-AL</v>
      </c>
    </row>
    <row r="186" spans="1:10" x14ac:dyDescent="0.25">
      <c r="A186" s="4" t="s">
        <v>619</v>
      </c>
      <c r="B186" s="4" t="s">
        <v>725</v>
      </c>
      <c r="C186" s="4" t="s">
        <v>36</v>
      </c>
      <c r="D186" s="9" t="s">
        <v>44</v>
      </c>
      <c r="E186" s="4">
        <v>13809</v>
      </c>
      <c r="F186" s="4" t="s">
        <v>621</v>
      </c>
      <c r="H186" s="5">
        <v>44557</v>
      </c>
      <c r="I186" s="4">
        <f t="shared" si="2"/>
        <v>12</v>
      </c>
      <c r="J186" s="3" t="str">
        <f>IFERROR(IFERROR(VLOOKUP(D186,'Controle de Equipamentos '!$J:$W,4,0),VLOOKUP(D186,'Controle-Pipetas e micropipetas'!$J:$V,4,0)),"Adicionado")</f>
        <v>Maceió-AL</v>
      </c>
    </row>
    <row r="187" spans="1:10" ht="90" x14ac:dyDescent="0.25">
      <c r="A187" s="4" t="s">
        <v>619</v>
      </c>
      <c r="B187" s="4" t="s">
        <v>699</v>
      </c>
      <c r="C187" s="4" t="s">
        <v>36</v>
      </c>
      <c r="D187" s="9">
        <v>182190001020</v>
      </c>
      <c r="E187" s="4">
        <v>13674</v>
      </c>
      <c r="F187" s="4" t="s">
        <v>621</v>
      </c>
      <c r="G187" s="7" t="s">
        <v>987</v>
      </c>
      <c r="H187" s="5">
        <v>44447</v>
      </c>
      <c r="I187" s="4">
        <f t="shared" si="2"/>
        <v>9</v>
      </c>
      <c r="J187" s="3" t="str">
        <f>IFERROR(IFERROR(VLOOKUP(D187,'Controle de Equipamentos '!$J:$W,4,0),VLOOKUP(D187,'Controle-Pipetas e micropipetas'!$J:$V,4,0)),"Adicionado")</f>
        <v>Adicionado</v>
      </c>
    </row>
    <row r="188" spans="1:10" x14ac:dyDescent="0.25">
      <c r="A188" s="4" t="s">
        <v>988</v>
      </c>
      <c r="B188" s="4" t="s">
        <v>989</v>
      </c>
      <c r="C188" s="4" t="s">
        <v>970</v>
      </c>
      <c r="D188" s="9">
        <v>4222730</v>
      </c>
      <c r="E188" s="4">
        <v>13761</v>
      </c>
      <c r="F188" s="4" t="s">
        <v>621</v>
      </c>
      <c r="H188" s="5">
        <v>44455</v>
      </c>
      <c r="I188" s="4">
        <f t="shared" si="2"/>
        <v>9</v>
      </c>
      <c r="J188" s="3" t="str">
        <f>IFERROR(IFERROR(VLOOKUP(D188,'Controle de Equipamentos '!$J:$W,4,0),VLOOKUP(D188,'Controle-Pipetas e micropipetas'!$J:$V,4,0)),"Adicionado")</f>
        <v>Adicionado</v>
      </c>
    </row>
    <row r="189" spans="1:10" x14ac:dyDescent="0.25">
      <c r="A189" s="4" t="s">
        <v>619</v>
      </c>
      <c r="B189" s="4" t="s">
        <v>990</v>
      </c>
      <c r="C189" s="4" t="s">
        <v>58</v>
      </c>
      <c r="D189" s="9">
        <v>2996109</v>
      </c>
      <c r="E189" s="4">
        <v>13762</v>
      </c>
      <c r="F189" s="4" t="s">
        <v>621</v>
      </c>
      <c r="H189" s="5">
        <v>44455</v>
      </c>
      <c r="I189" s="4">
        <f t="shared" si="2"/>
        <v>9</v>
      </c>
      <c r="J189" s="3" t="str">
        <f>IFERROR(IFERROR(VLOOKUP(D189,'Controle de Equipamentos '!$J:$W,4,0),VLOOKUP(D189,'Controle-Pipetas e micropipetas'!$J:$V,4,0)),"Adicionado")</f>
        <v>Manaus-AM</v>
      </c>
    </row>
    <row r="190" spans="1:10" x14ac:dyDescent="0.25">
      <c r="A190" s="4" t="s">
        <v>619</v>
      </c>
      <c r="B190" s="4" t="s">
        <v>991</v>
      </c>
      <c r="C190" s="4" t="s">
        <v>210</v>
      </c>
      <c r="D190" s="9" t="s">
        <v>60</v>
      </c>
      <c r="E190" s="4">
        <v>13763</v>
      </c>
      <c r="F190" s="4" t="s">
        <v>621</v>
      </c>
      <c r="H190" s="5">
        <v>44455</v>
      </c>
      <c r="I190" s="4">
        <f t="shared" si="2"/>
        <v>9</v>
      </c>
      <c r="J190" s="3" t="str">
        <f>IFERROR(IFERROR(VLOOKUP(D190,'Controle de Equipamentos '!$J:$W,4,0),VLOOKUP(D190,'Controle-Pipetas e micropipetas'!$J:$V,4,0)),"Adicionado")</f>
        <v>Adicionado</v>
      </c>
    </row>
    <row r="191" spans="1:10" x14ac:dyDescent="0.25">
      <c r="A191" s="4" t="s">
        <v>619</v>
      </c>
      <c r="B191" s="4" t="s">
        <v>707</v>
      </c>
      <c r="C191" s="4" t="s">
        <v>36</v>
      </c>
      <c r="D191" s="9">
        <v>1264624</v>
      </c>
      <c r="E191" s="4">
        <v>13764</v>
      </c>
      <c r="F191" s="4" t="s">
        <v>621</v>
      </c>
      <c r="H191" s="5">
        <v>44455</v>
      </c>
      <c r="I191" s="4">
        <f t="shared" si="2"/>
        <v>9</v>
      </c>
      <c r="J191" s="3" t="str">
        <f>IFERROR(IFERROR(VLOOKUP(D191,'Controle de Equipamentos '!$J:$W,4,0),VLOOKUP(D191,'Controle-Pipetas e micropipetas'!$J:$V,4,0)),"Adicionado")</f>
        <v>Manaus-AM</v>
      </c>
    </row>
    <row r="192" spans="1:10" x14ac:dyDescent="0.25">
      <c r="A192" s="4" t="s">
        <v>619</v>
      </c>
      <c r="B192" s="4" t="s">
        <v>342</v>
      </c>
      <c r="C192" s="4" t="s">
        <v>344</v>
      </c>
      <c r="D192" s="9" t="s">
        <v>343</v>
      </c>
      <c r="E192" s="4">
        <v>13907</v>
      </c>
      <c r="F192" s="4" t="s">
        <v>621</v>
      </c>
      <c r="H192" s="5">
        <v>44461</v>
      </c>
      <c r="I192" s="4">
        <f t="shared" si="2"/>
        <v>9</v>
      </c>
      <c r="J192" s="3" t="str">
        <f>IFERROR(IFERROR(VLOOKUP(D192,'Controle de Equipamentos '!$J:$W,4,0),VLOOKUP(D192,'Controle-Pipetas e micropipetas'!$J:$V,4,0)),"Adicionado")</f>
        <v>Duque de Caxias-RJ</v>
      </c>
    </row>
    <row r="193" spans="1:10" x14ac:dyDescent="0.25">
      <c r="A193" s="4" t="s">
        <v>619</v>
      </c>
      <c r="B193" s="4" t="s">
        <v>752</v>
      </c>
      <c r="C193" s="4" t="s">
        <v>42</v>
      </c>
      <c r="D193" s="9">
        <v>49483</v>
      </c>
      <c r="E193" s="4">
        <v>13822</v>
      </c>
      <c r="F193" s="4" t="s">
        <v>621</v>
      </c>
      <c r="H193" s="5">
        <v>44459</v>
      </c>
      <c r="I193" s="4">
        <f t="shared" si="2"/>
        <v>9</v>
      </c>
      <c r="J193" s="3" t="str">
        <f>IFERROR(IFERROR(VLOOKUP(D193,'Controle de Equipamentos '!$J:$W,4,0),VLOOKUP(D193,'Controle-Pipetas e micropipetas'!$J:$V,4,0)),"Adicionado")</f>
        <v>Camaçari-BA</v>
      </c>
    </row>
    <row r="194" spans="1:10" x14ac:dyDescent="0.25">
      <c r="A194" s="4" t="s">
        <v>619</v>
      </c>
      <c r="B194" s="4" t="s">
        <v>725</v>
      </c>
      <c r="C194" s="4" t="s">
        <v>36</v>
      </c>
      <c r="D194" s="9" t="s">
        <v>1088</v>
      </c>
      <c r="E194" s="4">
        <v>13823</v>
      </c>
      <c r="F194" s="4" t="s">
        <v>621</v>
      </c>
      <c r="H194" s="5">
        <v>44459</v>
      </c>
      <c r="I194" s="4">
        <f t="shared" si="2"/>
        <v>9</v>
      </c>
      <c r="J194" s="3" t="str">
        <f>IFERROR(IFERROR(VLOOKUP(D194,'Controle de Equipamentos '!$J:$W,4,0),VLOOKUP(D194,'Controle-Pipetas e micropipetas'!$J:$V,4,0)),"Adicionado")</f>
        <v>Camaçari-BA</v>
      </c>
    </row>
    <row r="195" spans="1:10" x14ac:dyDescent="0.25">
      <c r="A195" s="4" t="s">
        <v>619</v>
      </c>
      <c r="B195" s="4" t="s">
        <v>622</v>
      </c>
      <c r="C195" s="4" t="s">
        <v>42</v>
      </c>
      <c r="D195" s="9">
        <v>49441</v>
      </c>
      <c r="E195" s="4">
        <v>13824</v>
      </c>
      <c r="F195" s="4" t="s">
        <v>621</v>
      </c>
      <c r="H195" s="5">
        <v>44459</v>
      </c>
      <c r="I195" s="4">
        <f t="shared" ref="I195:I243" si="3">IF(H195&lt;&gt;"",MONTH(H195),"")</f>
        <v>9</v>
      </c>
      <c r="J195" s="3" t="str">
        <f>IFERROR(IFERROR(VLOOKUP(D195,'Controle de Equipamentos '!$J:$W,4,0),VLOOKUP(D195,'Controle-Pipetas e micropipetas'!$J:$V,4,0)),"Adicionado")</f>
        <v>Camaçari-BA</v>
      </c>
    </row>
    <row r="196" spans="1:10" x14ac:dyDescent="0.25">
      <c r="A196" s="4" t="s">
        <v>992</v>
      </c>
      <c r="B196" s="4" t="s">
        <v>993</v>
      </c>
      <c r="C196" s="4" t="s">
        <v>903</v>
      </c>
      <c r="D196" s="9" t="s">
        <v>105</v>
      </c>
      <c r="E196" s="4">
        <v>13825</v>
      </c>
      <c r="F196" s="4" t="s">
        <v>621</v>
      </c>
      <c r="H196" s="5">
        <v>44459</v>
      </c>
      <c r="I196" s="4">
        <f t="shared" si="3"/>
        <v>9</v>
      </c>
      <c r="J196" s="3" t="str">
        <f>IFERROR(IFERROR(VLOOKUP(D196,'Controle de Equipamentos '!$J:$W,4,0),VLOOKUP(D196,'Controle-Pipetas e micropipetas'!$J:$V,4,0)),"Adicionado")</f>
        <v>Camaçari-BA</v>
      </c>
    </row>
    <row r="197" spans="1:10" x14ac:dyDescent="0.25">
      <c r="A197" s="4" t="s">
        <v>994</v>
      </c>
      <c r="B197" s="4" t="s">
        <v>995</v>
      </c>
      <c r="C197" s="4" t="s">
        <v>719</v>
      </c>
      <c r="D197" s="9">
        <v>327525</v>
      </c>
      <c r="E197" s="4">
        <v>13826</v>
      </c>
      <c r="F197" s="4" t="s">
        <v>621</v>
      </c>
      <c r="H197" s="5">
        <v>44459</v>
      </c>
      <c r="I197" s="4">
        <f t="shared" si="3"/>
        <v>9</v>
      </c>
      <c r="J197" s="3" t="str">
        <f>IFERROR(IFERROR(VLOOKUP(D197,'Controle de Equipamentos '!$J:$W,4,0),VLOOKUP(D197,'Controle-Pipetas e micropipetas'!$J:$V,4,0)),"Adicionado")</f>
        <v>Camaçari-BA</v>
      </c>
    </row>
    <row r="198" spans="1:10" x14ac:dyDescent="0.25">
      <c r="A198" s="4" t="s">
        <v>996</v>
      </c>
      <c r="B198" s="4" t="s">
        <v>997</v>
      </c>
      <c r="C198" s="4" t="s">
        <v>70</v>
      </c>
      <c r="D198" s="9" t="s">
        <v>69</v>
      </c>
      <c r="E198" s="4">
        <v>13827</v>
      </c>
      <c r="F198" s="4" t="s">
        <v>621</v>
      </c>
      <c r="H198" s="5">
        <v>44459</v>
      </c>
      <c r="I198" s="4">
        <f t="shared" si="3"/>
        <v>9</v>
      </c>
      <c r="J198" s="3" t="str">
        <f>IFERROR(IFERROR(VLOOKUP(D198,'Controle de Equipamentos '!$J:$W,4,0),VLOOKUP(D198,'Controle-Pipetas e micropipetas'!$J:$V,4,0)),"Adicionado")</f>
        <v>Camaçari-BA</v>
      </c>
    </row>
    <row r="199" spans="1:10" x14ac:dyDescent="0.25">
      <c r="A199" s="4" t="s">
        <v>998</v>
      </c>
      <c r="B199" s="4" t="s">
        <v>999</v>
      </c>
      <c r="C199" s="4" t="s">
        <v>36</v>
      </c>
      <c r="D199" s="9">
        <v>1308011</v>
      </c>
      <c r="E199" s="4">
        <v>13828</v>
      </c>
      <c r="F199" s="4" t="s">
        <v>621</v>
      </c>
      <c r="H199" s="5">
        <v>44459</v>
      </c>
      <c r="I199" s="4">
        <f t="shared" si="3"/>
        <v>9</v>
      </c>
      <c r="J199" s="3" t="str">
        <f>IFERROR(IFERROR(VLOOKUP(D199,'Controle de Equipamentos '!$J:$W,4,0),VLOOKUP(D199,'Controle-Pipetas e micropipetas'!$J:$V,4,0)),"Adicionado")</f>
        <v>Camaçari-BA</v>
      </c>
    </row>
    <row r="200" spans="1:10" x14ac:dyDescent="0.25">
      <c r="A200" s="4" t="s">
        <v>619</v>
      </c>
      <c r="B200" s="4" t="s">
        <v>725</v>
      </c>
      <c r="C200" s="4" t="s">
        <v>36</v>
      </c>
      <c r="D200" s="9" t="s">
        <v>77</v>
      </c>
      <c r="E200" s="4">
        <v>13829</v>
      </c>
      <c r="F200" s="4" t="s">
        <v>621</v>
      </c>
      <c r="H200" s="5">
        <v>44459</v>
      </c>
      <c r="I200" s="4">
        <f t="shared" si="3"/>
        <v>9</v>
      </c>
      <c r="J200" s="3" t="str">
        <f>IFERROR(IFERROR(VLOOKUP(D200,'Controle de Equipamentos '!$J:$W,4,0),VLOOKUP(D200,'Controle-Pipetas e micropipetas'!$J:$V,4,0)),"Adicionado")</f>
        <v>Camaçari-BA</v>
      </c>
    </row>
    <row r="201" spans="1:10" x14ac:dyDescent="0.25">
      <c r="A201" s="4" t="s">
        <v>1000</v>
      </c>
      <c r="B201" s="4" t="s">
        <v>993</v>
      </c>
      <c r="C201" s="4" t="s">
        <v>36</v>
      </c>
      <c r="D201" s="9" t="s">
        <v>102</v>
      </c>
      <c r="E201" s="4">
        <v>13830</v>
      </c>
      <c r="F201" s="4" t="s">
        <v>621</v>
      </c>
      <c r="H201" s="5">
        <v>44459</v>
      </c>
      <c r="I201" s="4">
        <f t="shared" si="3"/>
        <v>9</v>
      </c>
      <c r="J201" s="3" t="str">
        <f>IFERROR(IFERROR(VLOOKUP(D201,'Controle de Equipamentos '!$J:$W,4,0),VLOOKUP(D201,'Controle-Pipetas e micropipetas'!$J:$V,4,0)),"Adicionado")</f>
        <v>Camaçari-BA</v>
      </c>
    </row>
    <row r="202" spans="1:10" ht="45" x14ac:dyDescent="0.25">
      <c r="A202" s="4" t="s">
        <v>619</v>
      </c>
      <c r="B202" s="4" t="s">
        <v>761</v>
      </c>
      <c r="C202" s="4" t="s">
        <v>36</v>
      </c>
      <c r="D202" s="9">
        <v>1426206</v>
      </c>
      <c r="E202" s="4">
        <v>13831</v>
      </c>
      <c r="F202" s="4" t="s">
        <v>621</v>
      </c>
      <c r="G202" s="7" t="s">
        <v>1001</v>
      </c>
      <c r="H202" s="5">
        <v>44459</v>
      </c>
      <c r="I202" s="4">
        <f t="shared" si="3"/>
        <v>9</v>
      </c>
      <c r="J202" s="3" t="str">
        <f>IFERROR(IFERROR(VLOOKUP(D202,'Controle de Equipamentos '!$J:$W,4,0),VLOOKUP(D202,'Controle-Pipetas e micropipetas'!$J:$V,4,0)),"Adicionado")</f>
        <v>Camaçari-BA</v>
      </c>
    </row>
    <row r="203" spans="1:10" x14ac:dyDescent="0.25">
      <c r="A203" s="4" t="s">
        <v>1002</v>
      </c>
      <c r="B203" s="4" t="s">
        <v>1003</v>
      </c>
      <c r="C203" s="4" t="s">
        <v>36</v>
      </c>
      <c r="D203" s="9" t="s">
        <v>75</v>
      </c>
      <c r="E203" s="4">
        <v>13832</v>
      </c>
      <c r="F203" s="4" t="s">
        <v>621</v>
      </c>
      <c r="G203" s="7" t="s">
        <v>1004</v>
      </c>
      <c r="H203" s="5">
        <v>44459</v>
      </c>
      <c r="I203" s="4">
        <f t="shared" si="3"/>
        <v>9</v>
      </c>
      <c r="J203" s="3" t="str">
        <f>IFERROR(IFERROR(VLOOKUP(D203,'Controle de Equipamentos '!$J:$W,4,0),VLOOKUP(D203,'Controle-Pipetas e micropipetas'!$J:$V,4,0)),"Adicionado")</f>
        <v>Camaçari-BA</v>
      </c>
    </row>
    <row r="204" spans="1:10" x14ac:dyDescent="0.25">
      <c r="A204" s="4" t="s">
        <v>1005</v>
      </c>
      <c r="B204" s="4" t="s">
        <v>997</v>
      </c>
      <c r="C204" s="4" t="s">
        <v>70</v>
      </c>
      <c r="D204" s="9">
        <v>3449346278</v>
      </c>
      <c r="E204" s="4">
        <v>13833</v>
      </c>
      <c r="F204" s="4" t="s">
        <v>621</v>
      </c>
      <c r="H204" s="5">
        <v>44459</v>
      </c>
      <c r="I204" s="4">
        <f t="shared" si="3"/>
        <v>9</v>
      </c>
      <c r="J204" s="3" t="str">
        <f>IFERROR(IFERROR(VLOOKUP(D204,'Controle de Equipamentos '!$J:$W,4,0),VLOOKUP(D204,'Controle-Pipetas e micropipetas'!$J:$V,4,0)),"Adicionado")</f>
        <v>Camaçari-BA</v>
      </c>
    </row>
    <row r="205" spans="1:10" x14ac:dyDescent="0.25">
      <c r="A205" s="4" t="s">
        <v>1006</v>
      </c>
      <c r="B205" s="4" t="s">
        <v>1007</v>
      </c>
      <c r="C205" s="4" t="s">
        <v>1008</v>
      </c>
      <c r="D205" s="9" t="s">
        <v>90</v>
      </c>
      <c r="E205" s="4">
        <v>13834</v>
      </c>
      <c r="F205" s="4" t="s">
        <v>621</v>
      </c>
      <c r="H205" s="5">
        <v>44459</v>
      </c>
      <c r="I205" s="4">
        <f t="shared" si="3"/>
        <v>9</v>
      </c>
      <c r="J205" s="3" t="str">
        <f>IFERROR(IFERROR(VLOOKUP(D205,'Controle de Equipamentos '!$J:$W,4,0),VLOOKUP(D205,'Controle-Pipetas e micropipetas'!$J:$V,4,0)),"Adicionado")</f>
        <v>Camaçari-BA</v>
      </c>
    </row>
    <row r="206" spans="1:10" x14ac:dyDescent="0.25">
      <c r="A206" s="4" t="s">
        <v>1009</v>
      </c>
      <c r="B206" s="4" t="s">
        <v>725</v>
      </c>
      <c r="C206" s="4" t="s">
        <v>903</v>
      </c>
      <c r="D206" s="9" t="s">
        <v>94</v>
      </c>
      <c r="E206" s="4">
        <v>13835</v>
      </c>
      <c r="F206" s="4" t="s">
        <v>621</v>
      </c>
      <c r="G206" s="7" t="s">
        <v>1010</v>
      </c>
      <c r="H206" s="5">
        <v>44459</v>
      </c>
      <c r="I206" s="4">
        <f t="shared" si="3"/>
        <v>9</v>
      </c>
      <c r="J206" s="3" t="str">
        <f>IFERROR(IFERROR(VLOOKUP(D206,'Controle de Equipamentos '!$J:$W,4,0),VLOOKUP(D206,'Controle-Pipetas e micropipetas'!$J:$V,4,0)),"Adicionado")</f>
        <v>Adicionado</v>
      </c>
    </row>
    <row r="207" spans="1:10" x14ac:dyDescent="0.25">
      <c r="A207" s="4" t="s">
        <v>1011</v>
      </c>
      <c r="B207" s="4" t="s">
        <v>657</v>
      </c>
      <c r="C207" s="4" t="s">
        <v>903</v>
      </c>
      <c r="D207" s="9">
        <v>1591465</v>
      </c>
      <c r="E207" s="4">
        <v>13836</v>
      </c>
      <c r="F207" s="4" t="s">
        <v>621</v>
      </c>
      <c r="G207" s="7" t="s">
        <v>1010</v>
      </c>
      <c r="H207" s="5">
        <v>44459</v>
      </c>
      <c r="I207" s="4">
        <f t="shared" si="3"/>
        <v>9</v>
      </c>
      <c r="J207" s="3" t="str">
        <f>IFERROR(IFERROR(VLOOKUP(D207,'Controle de Equipamentos '!$J:$W,4,0),VLOOKUP(D207,'Controle-Pipetas e micropipetas'!$J:$V,4,0)),"Adicionado")</f>
        <v>Camaçari-BA</v>
      </c>
    </row>
    <row r="208" spans="1:10" x14ac:dyDescent="0.25">
      <c r="A208" s="4" t="s">
        <v>1012</v>
      </c>
      <c r="B208" s="4" t="s">
        <v>995</v>
      </c>
      <c r="C208" s="4" t="s">
        <v>1008</v>
      </c>
      <c r="D208" s="9" t="s">
        <v>84</v>
      </c>
      <c r="E208" s="4">
        <v>13837</v>
      </c>
      <c r="F208" s="4" t="s">
        <v>621</v>
      </c>
      <c r="H208" s="5">
        <v>44459</v>
      </c>
      <c r="I208" s="4">
        <f t="shared" si="3"/>
        <v>9</v>
      </c>
      <c r="J208" s="3" t="str">
        <f>IFERROR(IFERROR(VLOOKUP(D208,'Controle de Equipamentos '!$J:$W,4,0),VLOOKUP(D208,'Controle-Pipetas e micropipetas'!$J:$V,4,0)),"Adicionado")</f>
        <v>Camaçari-BA</v>
      </c>
    </row>
    <row r="209" spans="1:10" x14ac:dyDescent="0.25">
      <c r="A209" s="4" t="s">
        <v>1013</v>
      </c>
      <c r="B209" s="4" t="s">
        <v>1014</v>
      </c>
      <c r="C209" s="4" t="s">
        <v>70</v>
      </c>
      <c r="D209" s="9">
        <v>51302520</v>
      </c>
      <c r="E209" s="4">
        <v>13838</v>
      </c>
      <c r="F209" s="4" t="s">
        <v>621</v>
      </c>
      <c r="H209" s="5">
        <v>44459</v>
      </c>
      <c r="I209" s="4">
        <f t="shared" si="3"/>
        <v>9</v>
      </c>
      <c r="J209" s="3" t="str">
        <f>IFERROR(IFERROR(VLOOKUP(D209,'Controle de Equipamentos '!$J:$W,4,0),VLOOKUP(D209,'Controle-Pipetas e micropipetas'!$J:$V,4,0)),"Adicionado")</f>
        <v>Camaçari-BA</v>
      </c>
    </row>
    <row r="210" spans="1:10" x14ac:dyDescent="0.25">
      <c r="A210" s="4" t="s">
        <v>1015</v>
      </c>
      <c r="B210" s="4" t="s">
        <v>993</v>
      </c>
      <c r="C210" s="4" t="s">
        <v>903</v>
      </c>
      <c r="D210" s="9" t="s">
        <v>100</v>
      </c>
      <c r="E210" s="4">
        <v>13906</v>
      </c>
      <c r="F210" s="4" t="s">
        <v>621</v>
      </c>
      <c r="H210" s="5">
        <v>44459</v>
      </c>
      <c r="I210" s="4">
        <f t="shared" si="3"/>
        <v>9</v>
      </c>
      <c r="J210" s="3" t="str">
        <f>IFERROR(IFERROR(VLOOKUP(D210,'Controle de Equipamentos '!$J:$W,4,0),VLOOKUP(D210,'Controle-Pipetas e micropipetas'!$J:$V,4,0)),"Adicionado")</f>
        <v>Adicionado</v>
      </c>
    </row>
    <row r="211" spans="1:10" x14ac:dyDescent="0.25">
      <c r="A211" s="4" t="s">
        <v>619</v>
      </c>
      <c r="B211" s="4" t="s">
        <v>716</v>
      </c>
      <c r="C211" s="4" t="s">
        <v>1016</v>
      </c>
      <c r="D211" s="9">
        <v>2062403</v>
      </c>
      <c r="E211" s="4">
        <v>13925</v>
      </c>
      <c r="F211" s="4" t="s">
        <v>621</v>
      </c>
      <c r="H211" s="5">
        <v>44459</v>
      </c>
      <c r="I211" s="4">
        <f t="shared" si="3"/>
        <v>9</v>
      </c>
      <c r="J211" s="3" t="str">
        <f>IFERROR(IFERROR(VLOOKUP(D211,'Controle de Equipamentos '!$J:$W,4,0),VLOOKUP(D211,'Controle-Pipetas e micropipetas'!$J:$V,4,0)),"Adicionado")</f>
        <v>Camaçari-BA</v>
      </c>
    </row>
    <row r="212" spans="1:10" x14ac:dyDescent="0.25">
      <c r="A212" s="4" t="s">
        <v>619</v>
      </c>
      <c r="B212" s="4" t="s">
        <v>716</v>
      </c>
      <c r="C212" s="4" t="s">
        <v>1016</v>
      </c>
      <c r="D212" s="9">
        <v>893769</v>
      </c>
      <c r="E212" s="4">
        <v>13926</v>
      </c>
      <c r="F212" s="4" t="s">
        <v>621</v>
      </c>
      <c r="H212" s="5">
        <v>44459</v>
      </c>
      <c r="I212" s="4">
        <f t="shared" si="3"/>
        <v>9</v>
      </c>
      <c r="J212" s="3" t="str">
        <f>IFERROR(IFERROR(VLOOKUP(D212,'Controle de Equipamentos '!$J:$W,4,0),VLOOKUP(D212,'Controle-Pipetas e micropipetas'!$J:$V,4,0)),"Adicionado")</f>
        <v>Camaçari-BA</v>
      </c>
    </row>
    <row r="213" spans="1:10" x14ac:dyDescent="0.25">
      <c r="A213" s="4" t="s">
        <v>619</v>
      </c>
      <c r="B213" s="4" t="s">
        <v>716</v>
      </c>
      <c r="C213" s="4" t="s">
        <v>1016</v>
      </c>
      <c r="D213" s="9">
        <v>2062585</v>
      </c>
      <c r="E213" s="4">
        <v>13927</v>
      </c>
      <c r="F213" s="4" t="s">
        <v>621</v>
      </c>
      <c r="H213" s="5">
        <v>44459</v>
      </c>
      <c r="I213" s="4">
        <f t="shared" si="3"/>
        <v>9</v>
      </c>
      <c r="J213" s="3" t="str">
        <f>IFERROR(IFERROR(VLOOKUP(D213,'Controle de Equipamentos '!$J:$W,4,0),VLOOKUP(D213,'Controle-Pipetas e micropipetas'!$J:$V,4,0)),"Adicionado")</f>
        <v>Adicionado</v>
      </c>
    </row>
    <row r="214" spans="1:10" x14ac:dyDescent="0.25">
      <c r="A214" s="4" t="s">
        <v>619</v>
      </c>
      <c r="B214" s="4" t="s">
        <v>1017</v>
      </c>
      <c r="C214" s="4" t="s">
        <v>1018</v>
      </c>
      <c r="D214" s="9">
        <v>4223997</v>
      </c>
      <c r="E214" s="4">
        <v>13928</v>
      </c>
      <c r="F214" s="4" t="s">
        <v>621</v>
      </c>
      <c r="H214" s="5">
        <v>44459</v>
      </c>
      <c r="I214" s="4">
        <f t="shared" si="3"/>
        <v>9</v>
      </c>
      <c r="J214" s="3" t="str">
        <f>IFERROR(IFERROR(VLOOKUP(D214,'Controle de Equipamentos '!$J:$W,4,0),VLOOKUP(D214,'Controle-Pipetas e micropipetas'!$J:$V,4,0)),"Adicionado")</f>
        <v>Camaçari-BA</v>
      </c>
    </row>
    <row r="215" spans="1:10" x14ac:dyDescent="0.25">
      <c r="A215" s="4" t="s">
        <v>1019</v>
      </c>
      <c r="B215" s="4" t="s">
        <v>993</v>
      </c>
      <c r="C215" s="4" t="s">
        <v>36</v>
      </c>
      <c r="D215" s="9" t="s">
        <v>111</v>
      </c>
      <c r="E215" s="4">
        <v>13839</v>
      </c>
      <c r="F215" s="4" t="s">
        <v>621</v>
      </c>
      <c r="H215" s="5">
        <v>44462</v>
      </c>
      <c r="I215" s="4">
        <f t="shared" si="3"/>
        <v>9</v>
      </c>
      <c r="J215" s="3" t="str">
        <f>IFERROR(IFERROR(VLOOKUP(D215,'Controle de Equipamentos '!$J:$W,4,0),VLOOKUP(D215,'Controle-Pipetas e micropipetas'!$J:$V,4,0)),"Adicionado")</f>
        <v>Ilheus -BA</v>
      </c>
    </row>
    <row r="216" spans="1:10" x14ac:dyDescent="0.25">
      <c r="A216" s="4" t="s">
        <v>1020</v>
      </c>
      <c r="B216" s="4" t="s">
        <v>720</v>
      </c>
      <c r="C216" s="4" t="s">
        <v>855</v>
      </c>
      <c r="D216" s="9">
        <v>4212228</v>
      </c>
      <c r="E216" s="4">
        <v>13840</v>
      </c>
      <c r="F216" s="4" t="s">
        <v>621</v>
      </c>
      <c r="H216" s="5">
        <v>44462</v>
      </c>
      <c r="I216" s="4">
        <f t="shared" si="3"/>
        <v>9</v>
      </c>
      <c r="J216" s="3" t="str">
        <f>IFERROR(IFERROR(VLOOKUP(D216,'Controle de Equipamentos '!$J:$W,4,0),VLOOKUP(D216,'Controle-Pipetas e micropipetas'!$J:$V,4,0)),"Adicionado")</f>
        <v>Ilheus -BA</v>
      </c>
    </row>
    <row r="217" spans="1:10" x14ac:dyDescent="0.25">
      <c r="A217" s="4" t="s">
        <v>619</v>
      </c>
      <c r="B217" s="4" t="s">
        <v>41</v>
      </c>
      <c r="C217" s="4" t="s">
        <v>87</v>
      </c>
      <c r="D217" s="9">
        <v>799046</v>
      </c>
      <c r="E217" s="4">
        <v>13841</v>
      </c>
      <c r="F217" s="4" t="s">
        <v>621</v>
      </c>
      <c r="H217" s="5">
        <v>44462</v>
      </c>
      <c r="I217" s="4">
        <f t="shared" si="3"/>
        <v>9</v>
      </c>
      <c r="J217" s="3" t="str">
        <f>IFERROR(IFERROR(VLOOKUP(D217,'Controle de Equipamentos '!$J:$W,4,0),VLOOKUP(D217,'Controle-Pipetas e micropipetas'!$J:$V,4,0)),"Adicionado")</f>
        <v>Adicionado</v>
      </c>
    </row>
    <row r="218" spans="1:10" x14ac:dyDescent="0.25">
      <c r="A218" s="4" t="s">
        <v>1021</v>
      </c>
      <c r="B218" s="4" t="s">
        <v>43</v>
      </c>
      <c r="C218" s="4" t="s">
        <v>156</v>
      </c>
      <c r="D218" s="9">
        <v>2736</v>
      </c>
      <c r="E218" s="4">
        <v>13962</v>
      </c>
      <c r="F218" s="4" t="s">
        <v>621</v>
      </c>
      <c r="H218" s="5">
        <v>44469</v>
      </c>
      <c r="I218" s="4">
        <f t="shared" si="3"/>
        <v>9</v>
      </c>
      <c r="J218" s="3" t="str">
        <f>IFERROR(IFERROR(VLOOKUP(D218,'Controle de Equipamentos '!$J:$W,4,0),VLOOKUP(D218,'Controle-Pipetas e micropipetas'!$J:$V,4,0)),"Adicionado")</f>
        <v xml:space="preserve">Divinópolis-MG </v>
      </c>
    </row>
    <row r="219" spans="1:10" x14ac:dyDescent="0.25">
      <c r="A219" s="4" t="s">
        <v>619</v>
      </c>
      <c r="B219" s="4" t="s">
        <v>38</v>
      </c>
      <c r="C219" s="4" t="s">
        <v>1022</v>
      </c>
      <c r="D219" s="9">
        <v>4211939</v>
      </c>
      <c r="E219" s="4">
        <v>13963</v>
      </c>
      <c r="F219" s="4" t="s">
        <v>621</v>
      </c>
      <c r="H219" s="5">
        <v>44469</v>
      </c>
      <c r="I219" s="4">
        <f t="shared" si="3"/>
        <v>9</v>
      </c>
      <c r="J219" s="3" t="str">
        <f>IFERROR(IFERROR(VLOOKUP(D219,'Controle de Equipamentos '!$J:$W,4,0),VLOOKUP(D219,'Controle-Pipetas e micropipetas'!$J:$V,4,0)),"Adicionado")</f>
        <v>Ouro Branco-MG</v>
      </c>
    </row>
    <row r="220" spans="1:10" x14ac:dyDescent="0.25">
      <c r="A220" s="4" t="s">
        <v>1023</v>
      </c>
      <c r="B220" s="4" t="s">
        <v>38</v>
      </c>
      <c r="C220" s="4" t="s">
        <v>1022</v>
      </c>
      <c r="D220" s="9">
        <v>4222022</v>
      </c>
      <c r="E220" s="4">
        <v>13964</v>
      </c>
      <c r="F220" s="4" t="s">
        <v>621</v>
      </c>
      <c r="H220" s="5">
        <v>44469</v>
      </c>
      <c r="I220" s="4">
        <f t="shared" si="3"/>
        <v>9</v>
      </c>
      <c r="J220" s="3" t="str">
        <f>IFERROR(IFERROR(VLOOKUP(D220,'Controle de Equipamentos '!$J:$W,4,0),VLOOKUP(D220,'Controle-Pipetas e micropipetas'!$J:$V,4,0)),"Adicionado")</f>
        <v>Adicionado</v>
      </c>
    </row>
    <row r="221" spans="1:10" x14ac:dyDescent="0.25">
      <c r="A221" s="4" t="s">
        <v>619</v>
      </c>
      <c r="B221" s="4" t="s">
        <v>38</v>
      </c>
      <c r="C221" s="4" t="s">
        <v>1022</v>
      </c>
      <c r="D221" s="9">
        <v>4226993</v>
      </c>
      <c r="E221" s="4">
        <v>13965</v>
      </c>
      <c r="F221" s="4" t="s">
        <v>621</v>
      </c>
      <c r="H221" s="5">
        <v>44469</v>
      </c>
      <c r="I221" s="4">
        <f t="shared" si="3"/>
        <v>9</v>
      </c>
      <c r="J221" s="3" t="str">
        <f>IFERROR(IFERROR(VLOOKUP(D221,'Controle de Equipamentos '!$J:$W,4,0),VLOOKUP(D221,'Controle-Pipetas e micropipetas'!$J:$V,4,0)),"Adicionado")</f>
        <v xml:space="preserve">Divinópolis-MG </v>
      </c>
    </row>
    <row r="222" spans="1:10" x14ac:dyDescent="0.25">
      <c r="A222" s="4" t="s">
        <v>619</v>
      </c>
      <c r="B222" s="4" t="s">
        <v>38</v>
      </c>
      <c r="C222" s="4" t="s">
        <v>42</v>
      </c>
      <c r="D222" s="9">
        <v>63442</v>
      </c>
      <c r="E222" s="4">
        <v>13874</v>
      </c>
      <c r="F222" s="4" t="s">
        <v>621</v>
      </c>
      <c r="H222" s="5">
        <v>44469</v>
      </c>
      <c r="I222" s="4">
        <f t="shared" si="3"/>
        <v>9</v>
      </c>
      <c r="J222" s="3" t="str">
        <f>IFERROR(IFERROR(VLOOKUP(D222,'Controle de Equipamentos '!$J:$W,4,0),VLOOKUP(D222,'Controle-Pipetas e micropipetas'!$J:$V,4,0)),"Adicionado")</f>
        <v>Ouro Branco-MG</v>
      </c>
    </row>
    <row r="223" spans="1:10" x14ac:dyDescent="0.25">
      <c r="A223" s="4" t="s">
        <v>1024</v>
      </c>
      <c r="B223" s="4" t="s">
        <v>38</v>
      </c>
      <c r="C223" s="4" t="s">
        <v>1025</v>
      </c>
      <c r="D223" s="9">
        <v>4212782</v>
      </c>
      <c r="E223" s="4">
        <v>13875</v>
      </c>
      <c r="F223" s="4" t="s">
        <v>621</v>
      </c>
      <c r="H223" s="5">
        <v>44469</v>
      </c>
      <c r="I223" s="4">
        <f t="shared" si="3"/>
        <v>9</v>
      </c>
      <c r="J223" s="3" t="str">
        <f>IFERROR(IFERROR(VLOOKUP(D223,'Controle de Equipamentos '!$J:$W,4,0),VLOOKUP(D223,'Controle-Pipetas e micropipetas'!$J:$V,4,0)),"Adicionado")</f>
        <v xml:space="preserve">Divinópolis-MG </v>
      </c>
    </row>
    <row r="224" spans="1:10" x14ac:dyDescent="0.25">
      <c r="A224" s="4" t="s">
        <v>1026</v>
      </c>
      <c r="B224" s="4" t="s">
        <v>55</v>
      </c>
      <c r="C224" s="4" t="s">
        <v>36</v>
      </c>
      <c r="D224" s="9">
        <v>141480001016</v>
      </c>
      <c r="E224" s="4">
        <v>13878</v>
      </c>
      <c r="F224" s="4" t="s">
        <v>621</v>
      </c>
      <c r="H224" s="5">
        <v>44469</v>
      </c>
      <c r="I224" s="4">
        <f t="shared" si="3"/>
        <v>9</v>
      </c>
      <c r="J224" s="3" t="str">
        <f>IFERROR(IFERROR(VLOOKUP(D224,'Controle de Equipamentos '!$J:$W,4,0),VLOOKUP(D224,'Controle-Pipetas e micropipetas'!$J:$V,4,0)),"Adicionado")</f>
        <v>Adicionado</v>
      </c>
    </row>
    <row r="225" spans="1:10" x14ac:dyDescent="0.25">
      <c r="A225" s="4" t="s">
        <v>1027</v>
      </c>
      <c r="B225" s="4" t="s">
        <v>980</v>
      </c>
      <c r="C225" s="4" t="s">
        <v>36</v>
      </c>
      <c r="D225" s="9" t="s">
        <v>224</v>
      </c>
      <c r="E225" s="4">
        <v>13879</v>
      </c>
      <c r="F225" s="4" t="s">
        <v>621</v>
      </c>
      <c r="H225" s="5">
        <v>44469</v>
      </c>
      <c r="I225" s="4">
        <f t="shared" si="3"/>
        <v>9</v>
      </c>
      <c r="J225" s="3" t="str">
        <f>IFERROR(IFERROR(VLOOKUP(D225,'Controle de Equipamentos '!$J:$W,4,0),VLOOKUP(D225,'Controle-Pipetas e micropipetas'!$J:$V,4,0)),"Adicionado")</f>
        <v>Adicionado</v>
      </c>
    </row>
    <row r="226" spans="1:10" ht="45" x14ac:dyDescent="0.25">
      <c r="A226" s="4" t="s">
        <v>619</v>
      </c>
      <c r="B226" s="4" t="s">
        <v>55</v>
      </c>
      <c r="C226" s="4" t="s">
        <v>36</v>
      </c>
      <c r="D226" s="9">
        <v>1531607</v>
      </c>
      <c r="E226" s="4">
        <v>14282</v>
      </c>
      <c r="F226" s="4" t="s">
        <v>621</v>
      </c>
      <c r="G226" s="7" t="s">
        <v>1028</v>
      </c>
      <c r="H226" s="5">
        <v>44498</v>
      </c>
      <c r="I226" s="4">
        <f t="shared" si="3"/>
        <v>10</v>
      </c>
      <c r="J226" s="3" t="str">
        <f>IFERROR(IFERROR(VLOOKUP(D226,'Controle de Equipamentos '!$J:$W,4,0),VLOOKUP(D226,'Controle-Pipetas e micropipetas'!$J:$V,4,0)),"Adicionado")</f>
        <v>Sorocaba-SP</v>
      </c>
    </row>
    <row r="227" spans="1:10" x14ac:dyDescent="0.25">
      <c r="A227" s="4" t="s">
        <v>619</v>
      </c>
      <c r="B227" s="4" t="s">
        <v>1029</v>
      </c>
      <c r="C227" s="4" t="s">
        <v>237</v>
      </c>
      <c r="D227" s="9">
        <v>2017006235</v>
      </c>
      <c r="E227" s="4">
        <v>14168</v>
      </c>
      <c r="F227" s="4" t="s">
        <v>621</v>
      </c>
      <c r="H227" s="5">
        <v>44497</v>
      </c>
      <c r="I227" s="4">
        <f t="shared" si="3"/>
        <v>10</v>
      </c>
      <c r="J227" s="3" t="str">
        <f>IFERROR(IFERROR(VLOOKUP(D227,'Controle de Equipamentos '!$J:$W,4,0),VLOOKUP(D227,'Controle-Pipetas e micropipetas'!$J:$V,4,0)),"Adicionado")</f>
        <v>Ouro Branco-MG</v>
      </c>
    </row>
    <row r="228" spans="1:10" x14ac:dyDescent="0.25">
      <c r="A228" s="4" t="s">
        <v>1030</v>
      </c>
      <c r="B228" s="4" t="s">
        <v>1031</v>
      </c>
      <c r="C228" s="4" t="s">
        <v>225</v>
      </c>
      <c r="D228" s="9">
        <v>83</v>
      </c>
      <c r="E228" s="4">
        <v>14169</v>
      </c>
      <c r="F228" s="4" t="s">
        <v>621</v>
      </c>
      <c r="H228" s="5">
        <v>44497</v>
      </c>
      <c r="I228" s="4">
        <f t="shared" si="3"/>
        <v>10</v>
      </c>
      <c r="J228" s="3" t="str">
        <f>IFERROR(IFERROR(VLOOKUP(D228,'Controle de Equipamentos '!$J:$W,4,0),VLOOKUP(D228,'Controle-Pipetas e micropipetas'!$J:$V,4,0)),"Adicionado")</f>
        <v>Ouro Branco-MG</v>
      </c>
    </row>
    <row r="229" spans="1:10" x14ac:dyDescent="0.25">
      <c r="A229" s="4" t="s">
        <v>1032</v>
      </c>
      <c r="B229" s="4" t="s">
        <v>632</v>
      </c>
      <c r="C229" s="4" t="s">
        <v>36</v>
      </c>
      <c r="D229" s="9" t="s">
        <v>227</v>
      </c>
      <c r="E229" s="4">
        <v>14171</v>
      </c>
      <c r="F229" s="4" t="s">
        <v>621</v>
      </c>
      <c r="H229" s="5">
        <v>44497</v>
      </c>
      <c r="I229" s="4">
        <f t="shared" si="3"/>
        <v>10</v>
      </c>
      <c r="J229" s="3" t="str">
        <f>IFERROR(IFERROR(VLOOKUP(D229,'Controle de Equipamentos '!$J:$W,4,0),VLOOKUP(D229,'Controle-Pipetas e micropipetas'!$J:$V,4,0)),"Adicionado")</f>
        <v>Ouro Branco-MG</v>
      </c>
    </row>
    <row r="230" spans="1:10" x14ac:dyDescent="0.25">
      <c r="A230" s="4" t="s">
        <v>619</v>
      </c>
      <c r="B230" s="4" t="s">
        <v>1029</v>
      </c>
      <c r="C230" s="4" t="s">
        <v>237</v>
      </c>
      <c r="D230" s="9">
        <v>2017108474</v>
      </c>
      <c r="E230" s="4">
        <v>13971</v>
      </c>
      <c r="F230" s="4" t="s">
        <v>621</v>
      </c>
      <c r="H230" s="5">
        <v>44497</v>
      </c>
      <c r="I230" s="4">
        <f t="shared" si="3"/>
        <v>10</v>
      </c>
      <c r="J230" s="3" t="str">
        <f>IFERROR(IFERROR(VLOOKUP(D230,'Controle de Equipamentos '!$J:$W,4,0),VLOOKUP(D230,'Controle-Pipetas e micropipetas'!$J:$V,4,0)),"Adicionado")</f>
        <v>Ouro Branco-MG</v>
      </c>
    </row>
    <row r="231" spans="1:10" x14ac:dyDescent="0.25">
      <c r="A231" s="4" t="s">
        <v>619</v>
      </c>
      <c r="B231" s="4" t="s">
        <v>632</v>
      </c>
      <c r="C231" s="4" t="s">
        <v>36</v>
      </c>
      <c r="D231" s="9" t="s">
        <v>309</v>
      </c>
      <c r="E231" s="4">
        <v>14291</v>
      </c>
      <c r="F231" s="4" t="s">
        <v>621</v>
      </c>
      <c r="H231" s="5">
        <v>44523</v>
      </c>
      <c r="I231" s="4">
        <f t="shared" si="3"/>
        <v>11</v>
      </c>
      <c r="J231" s="3" t="str">
        <f>IFERROR(IFERROR(VLOOKUP(D231,'Controle de Equipamentos '!$J:$W,4,0),VLOOKUP(D231,'Controle-Pipetas e micropipetas'!$J:$V,4,0)),"Adicionado")</f>
        <v>Astorga-PR</v>
      </c>
    </row>
    <row r="232" spans="1:10" x14ac:dyDescent="0.25">
      <c r="A232" s="4" t="s">
        <v>619</v>
      </c>
      <c r="B232" s="4" t="s">
        <v>55</v>
      </c>
      <c r="C232" s="4" t="s">
        <v>36</v>
      </c>
      <c r="D232" s="9">
        <v>150700001005</v>
      </c>
      <c r="E232" s="4">
        <v>13932</v>
      </c>
      <c r="F232" s="4" t="s">
        <v>621</v>
      </c>
      <c r="H232" s="5">
        <v>44523</v>
      </c>
      <c r="I232" s="4">
        <f t="shared" si="3"/>
        <v>11</v>
      </c>
      <c r="J232" s="3" t="str">
        <f>IFERROR(IFERROR(VLOOKUP(D232,'Controle de Equipamentos '!$J:$W,4,0),VLOOKUP(D232,'Controle-Pipetas e micropipetas'!$J:$V,4,0)),"Adicionado")</f>
        <v>Astorga-PR</v>
      </c>
    </row>
    <row r="233" spans="1:10" x14ac:dyDescent="0.25">
      <c r="A233" s="4" t="s">
        <v>619</v>
      </c>
      <c r="B233" s="4" t="s">
        <v>683</v>
      </c>
      <c r="C233" s="4" t="s">
        <v>58</v>
      </c>
      <c r="D233" s="9">
        <v>3008531</v>
      </c>
      <c r="E233" s="4">
        <v>14626</v>
      </c>
      <c r="F233" s="4" t="s">
        <v>621</v>
      </c>
      <c r="H233" s="5">
        <v>44523</v>
      </c>
      <c r="I233" s="4">
        <f t="shared" si="3"/>
        <v>11</v>
      </c>
      <c r="J233" s="3" t="str">
        <f>IFERROR(IFERROR(VLOOKUP(D233,'Controle de Equipamentos '!$J:$W,4,0),VLOOKUP(D233,'Controle-Pipetas e micropipetas'!$J:$V,4,0)),"Adicionado")</f>
        <v>Astorga-PR</v>
      </c>
    </row>
    <row r="234" spans="1:10" ht="30" x14ac:dyDescent="0.25">
      <c r="A234" s="4" t="s">
        <v>619</v>
      </c>
      <c r="B234" s="4" t="s">
        <v>683</v>
      </c>
      <c r="C234" s="4" t="s">
        <v>87</v>
      </c>
      <c r="D234" s="9">
        <v>1563933</v>
      </c>
      <c r="E234" s="4">
        <v>14620</v>
      </c>
      <c r="F234" s="4" t="s">
        <v>621</v>
      </c>
      <c r="G234" s="7" t="s">
        <v>1033</v>
      </c>
      <c r="H234" s="5">
        <v>44523</v>
      </c>
      <c r="I234" s="4">
        <f t="shared" si="3"/>
        <v>11</v>
      </c>
      <c r="J234" s="3" t="str">
        <f>IFERROR(IFERROR(VLOOKUP(D234,'Controle de Equipamentos '!$J:$W,4,0),VLOOKUP(D234,'Controle-Pipetas e micropipetas'!$J:$V,4,0)),"Adicionado")</f>
        <v>Dourados-MS</v>
      </c>
    </row>
    <row r="235" spans="1:10" ht="30" x14ac:dyDescent="0.25">
      <c r="A235" s="4" t="s">
        <v>619</v>
      </c>
      <c r="B235" s="4" t="s">
        <v>1034</v>
      </c>
      <c r="C235" s="4" t="s">
        <v>667</v>
      </c>
      <c r="D235" s="9">
        <v>6252724</v>
      </c>
      <c r="E235" s="4">
        <v>14624</v>
      </c>
      <c r="F235" s="4" t="s">
        <v>621</v>
      </c>
      <c r="G235" s="7" t="s">
        <v>1033</v>
      </c>
      <c r="H235" s="5">
        <v>44523</v>
      </c>
      <c r="I235" s="4">
        <f t="shared" si="3"/>
        <v>11</v>
      </c>
      <c r="J235" s="3" t="str">
        <f>IFERROR(IFERROR(VLOOKUP(D235,'Controle de Equipamentos '!$J:$W,4,0),VLOOKUP(D235,'Controle-Pipetas e micropipetas'!$J:$V,4,0)),"Adicionado")</f>
        <v>Astorga-PR</v>
      </c>
    </row>
    <row r="236" spans="1:10" x14ac:dyDescent="0.25">
      <c r="A236" s="4" t="s">
        <v>619</v>
      </c>
      <c r="B236" s="4" t="s">
        <v>1034</v>
      </c>
      <c r="C236" s="4" t="s">
        <v>667</v>
      </c>
      <c r="D236" s="9">
        <v>6247093</v>
      </c>
      <c r="E236" s="4">
        <v>14625</v>
      </c>
      <c r="F236" s="4" t="s">
        <v>621</v>
      </c>
      <c r="H236" s="5">
        <v>44523</v>
      </c>
      <c r="I236" s="4">
        <f t="shared" si="3"/>
        <v>11</v>
      </c>
      <c r="J236" s="3" t="str">
        <f>IFERROR(IFERROR(VLOOKUP(D236,'Controle de Equipamentos '!$J:$W,4,0),VLOOKUP(D236,'Controle-Pipetas e micropipetas'!$J:$V,4,0)),"Adicionado")</f>
        <v>Astorga-PR</v>
      </c>
    </row>
    <row r="237" spans="1:10" x14ac:dyDescent="0.25">
      <c r="A237" s="4" t="s">
        <v>619</v>
      </c>
      <c r="B237" s="4" t="s">
        <v>1034</v>
      </c>
      <c r="C237" s="4" t="s">
        <v>667</v>
      </c>
      <c r="D237" s="9">
        <v>6265833</v>
      </c>
      <c r="E237" s="4">
        <v>14286</v>
      </c>
      <c r="F237" s="4" t="s">
        <v>621</v>
      </c>
      <c r="H237" s="5">
        <v>44523</v>
      </c>
      <c r="I237" s="4">
        <f t="shared" si="3"/>
        <v>11</v>
      </c>
      <c r="J237" s="3" t="str">
        <f>IFERROR(IFERROR(VLOOKUP(D237,'Controle de Equipamentos '!$J:$W,4,0),VLOOKUP(D237,'Controle-Pipetas e micropipetas'!$J:$V,4,0)),"Adicionado")</f>
        <v>Astorga-PR</v>
      </c>
    </row>
    <row r="238" spans="1:10" ht="30" x14ac:dyDescent="0.25">
      <c r="A238" s="4" t="s">
        <v>619</v>
      </c>
      <c r="B238" s="4" t="s">
        <v>1034</v>
      </c>
      <c r="C238" s="4" t="s">
        <v>667</v>
      </c>
      <c r="D238" s="9">
        <v>6263667</v>
      </c>
      <c r="E238" s="4">
        <v>14621</v>
      </c>
      <c r="F238" s="4" t="s">
        <v>621</v>
      </c>
      <c r="G238" s="7" t="s">
        <v>1033</v>
      </c>
      <c r="H238" s="5">
        <v>44523</v>
      </c>
      <c r="I238" s="4">
        <f t="shared" si="3"/>
        <v>11</v>
      </c>
      <c r="J238" s="3" t="str">
        <f>IFERROR(IFERROR(VLOOKUP(D238,'Controle de Equipamentos '!$J:$W,4,0),VLOOKUP(D238,'Controle-Pipetas e micropipetas'!$J:$V,4,0)),"Adicionado")</f>
        <v>Astorga-PR</v>
      </c>
    </row>
    <row r="239" spans="1:10" x14ac:dyDescent="0.25">
      <c r="A239" s="4" t="s">
        <v>619</v>
      </c>
      <c r="B239" s="4" t="s">
        <v>916</v>
      </c>
      <c r="C239" s="4" t="s">
        <v>667</v>
      </c>
      <c r="D239" s="9">
        <v>4220749</v>
      </c>
      <c r="E239" s="4">
        <v>14292</v>
      </c>
      <c r="F239" s="4" t="s">
        <v>621</v>
      </c>
      <c r="H239" s="5">
        <v>44523</v>
      </c>
      <c r="I239" s="4">
        <f t="shared" si="3"/>
        <v>11</v>
      </c>
      <c r="J239" s="3" t="str">
        <f>IFERROR(IFERROR(VLOOKUP(D239,'Controle de Equipamentos '!$J:$W,4,0),VLOOKUP(D239,'Controle-Pipetas e micropipetas'!$J:$V,4,0)),"Adicionado")</f>
        <v>Astorga-PR</v>
      </c>
    </row>
    <row r="240" spans="1:10" x14ac:dyDescent="0.25">
      <c r="A240" s="4" t="s">
        <v>619</v>
      </c>
      <c r="B240" s="4" t="s">
        <v>1035</v>
      </c>
      <c r="C240" s="4" t="s">
        <v>696</v>
      </c>
      <c r="D240" s="9">
        <v>1483375</v>
      </c>
      <c r="E240" s="4">
        <v>13237</v>
      </c>
      <c r="F240" s="4" t="s">
        <v>621</v>
      </c>
      <c r="H240" s="5">
        <v>44523</v>
      </c>
      <c r="I240" s="4">
        <f t="shared" si="3"/>
        <v>11</v>
      </c>
      <c r="J240" s="3" t="str">
        <f>IFERROR(IFERROR(VLOOKUP(D240,'Controle de Equipamentos '!$J:$W,4,0),VLOOKUP(D240,'Controle-Pipetas e micropipetas'!$J:$V,4,0)),"Adicionado")</f>
        <v>Astorga-PR</v>
      </c>
    </row>
    <row r="241" spans="1:10" ht="30" x14ac:dyDescent="0.25">
      <c r="A241" s="4" t="s">
        <v>619</v>
      </c>
      <c r="B241" s="4" t="s">
        <v>55</v>
      </c>
      <c r="C241" s="4" t="s">
        <v>696</v>
      </c>
      <c r="D241" s="9">
        <v>150750001005</v>
      </c>
      <c r="E241" s="4">
        <v>14288</v>
      </c>
      <c r="F241" s="4" t="s">
        <v>621</v>
      </c>
      <c r="G241" s="7" t="s">
        <v>1036</v>
      </c>
      <c r="H241" s="5">
        <v>44523</v>
      </c>
      <c r="I241" s="4">
        <f t="shared" si="3"/>
        <v>11</v>
      </c>
      <c r="J241" s="3" t="str">
        <f>IFERROR(IFERROR(VLOOKUP(D241,'Controle de Equipamentos '!$J:$W,4,0),VLOOKUP(D241,'Controle-Pipetas e micropipetas'!$J:$V,4,0)),"Adicionado")</f>
        <v>Astorga-PR</v>
      </c>
    </row>
    <row r="242" spans="1:10" x14ac:dyDescent="0.25">
      <c r="A242" s="4" t="s">
        <v>619</v>
      </c>
      <c r="B242" s="4" t="s">
        <v>838</v>
      </c>
      <c r="C242" s="4" t="s">
        <v>696</v>
      </c>
      <c r="D242" s="9" t="s">
        <v>1455</v>
      </c>
      <c r="E242" s="4">
        <v>14868</v>
      </c>
      <c r="F242" s="4" t="s">
        <v>621</v>
      </c>
      <c r="H242" s="5">
        <v>44531</v>
      </c>
      <c r="I242" s="4">
        <f t="shared" si="3"/>
        <v>12</v>
      </c>
      <c r="J242" s="3" t="str">
        <f>IFERROR(IFERROR(VLOOKUP(D242,'Controle de Equipamentos '!$J:$W,4,0),VLOOKUP(D242,'Controle-Pipetas e micropipetas'!$J:$V,4,0)),"Adicionado")</f>
        <v>Santo André-SP</v>
      </c>
    </row>
    <row r="243" spans="1:10" x14ac:dyDescent="0.25">
      <c r="A243" s="4" t="s">
        <v>1037</v>
      </c>
      <c r="B243" s="4" t="s">
        <v>787</v>
      </c>
      <c r="C243" s="4" t="s">
        <v>36</v>
      </c>
      <c r="D243" s="9" t="s">
        <v>341</v>
      </c>
      <c r="E243" s="4">
        <v>12330</v>
      </c>
      <c r="F243" s="4" t="s">
        <v>621</v>
      </c>
      <c r="H243" s="5">
        <v>44333</v>
      </c>
      <c r="I243" s="4">
        <f t="shared" si="3"/>
        <v>5</v>
      </c>
      <c r="J243" s="3" t="str">
        <f>IFERROR(IFERROR(VLOOKUP(D243,'Controle de Equipamentos '!$J:$W,4,0),VLOOKUP(D243,'Controle-Pipetas e micropipetas'!$J:$V,4,0)),"Adicionado")</f>
        <v>Duque de Caxias-RJ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01AD-764D-49C7-AA9E-0A6AA008F3FD}">
  <dimension ref="A1:Y64"/>
  <sheetViews>
    <sheetView zoomScale="90" zoomScaleNormal="9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12.5703125" style="4" bestFit="1" customWidth="1"/>
    <col min="2" max="2" width="32.140625" style="4" bestFit="1" customWidth="1"/>
    <col min="3" max="3" width="27.7109375" style="4" bestFit="1" customWidth="1"/>
    <col min="4" max="4" width="15.140625" style="4" bestFit="1" customWidth="1"/>
    <col min="5" max="5" width="18.28515625" style="4" bestFit="1" customWidth="1"/>
    <col min="6" max="6" width="28.42578125" style="4" bestFit="1" customWidth="1"/>
    <col min="7" max="7" width="22.28515625" style="4" bestFit="1" customWidth="1"/>
    <col min="8" max="8" width="17.28515625" style="4" bestFit="1" customWidth="1"/>
    <col min="9" max="9" width="18" style="4" bestFit="1" customWidth="1"/>
    <col min="10" max="10" width="18.85546875" style="9" bestFit="1" customWidth="1"/>
    <col min="11" max="11" width="16.85546875" style="4" bestFit="1" customWidth="1"/>
    <col min="12" max="12" width="15.140625" style="4" bestFit="1" customWidth="1"/>
    <col min="13" max="13" width="17.42578125" style="4" bestFit="1" customWidth="1"/>
    <col min="14" max="14" width="34.5703125" style="4" bestFit="1" customWidth="1"/>
    <col min="15" max="15" width="34.5703125" style="4" hidden="1" customWidth="1"/>
    <col min="16" max="16" width="9.7109375" style="5" hidden="1" customWidth="1"/>
    <col min="17" max="17" width="20.42578125" style="5" bestFit="1" customWidth="1"/>
    <col min="18" max="18" width="11.140625" style="4" bestFit="1" customWidth="1"/>
    <col min="19" max="19" width="14.85546875" style="4" bestFit="1" customWidth="1"/>
    <col min="20" max="20" width="13.140625" style="4" bestFit="1" customWidth="1"/>
    <col min="21" max="21" width="108.7109375" style="4" bestFit="1" customWidth="1"/>
    <col min="22" max="22" width="16.85546875" style="4" bestFit="1" customWidth="1"/>
    <col min="23" max="16384" width="9.140625" style="4"/>
  </cols>
  <sheetData>
    <row r="1" spans="1:22" s="33" customFormat="1" ht="1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1356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1248</v>
      </c>
    </row>
    <row r="2" spans="1:22" x14ac:dyDescent="0.25">
      <c r="A2" s="4" t="s">
        <v>23</v>
      </c>
      <c r="B2" s="4" t="s">
        <v>1038</v>
      </c>
      <c r="C2" s="4" t="s">
        <v>443</v>
      </c>
      <c r="D2" s="4" t="s">
        <v>471</v>
      </c>
      <c r="E2" s="4" t="s">
        <v>442</v>
      </c>
      <c r="F2" s="4" t="s">
        <v>443</v>
      </c>
      <c r="G2" s="4" t="s">
        <v>467</v>
      </c>
      <c r="H2" s="4" t="s">
        <v>415</v>
      </c>
      <c r="I2" s="4" t="s">
        <v>43</v>
      </c>
      <c r="J2" s="9" t="s">
        <v>1039</v>
      </c>
      <c r="K2" s="4" t="s">
        <v>696</v>
      </c>
      <c r="L2" s="4" t="s">
        <v>45</v>
      </c>
      <c r="M2" s="4" t="s">
        <v>1040</v>
      </c>
      <c r="N2" s="4" t="s">
        <v>436</v>
      </c>
      <c r="O2" s="5">
        <v>43978</v>
      </c>
      <c r="P2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2" s="5">
        <f>IFERROR(IFERROR(VLOOKUP(J2,'Obs. Técnicas - 22'!$D:$I,5,0),(VLOOKUP(J2,'Obs. Técnicas - 21'!$D:$I,5,0))),P2)</f>
        <v>44447</v>
      </c>
      <c r="R2" s="5" t="str">
        <f t="shared" ref="R2:R21" ca="1" si="0">IF(Q2&lt;&gt;"",IF(Q2+365&gt;TODAY(),"Calibrado","Vencido"),"")</f>
        <v>Vencido</v>
      </c>
      <c r="S2" s="4" t="str">
        <f>IFERROR(IFERROR(VLOOKUP(J2,'Obs. Técnicas - 22'!$D:$G,2,0),(VLOOKUP(J2,'Obs. Técnicas - 21'!$D:$G,2,0))),"")</f>
        <v/>
      </c>
      <c r="T2" s="4" t="str">
        <f>IFERROR(IFERROR(VLOOKUP(J2,'Obs. Técnicas - 22'!$D:$G,3,0),(VLOOKUP(J2,'Obs. Técnicas - 21'!$D:$G,3,0))),"Hexis")</f>
        <v>Hexis</v>
      </c>
      <c r="U2" s="4" t="str">
        <f>IFERROR(IFERROR(VLOOKUP(J2,'Obs. Técnicas - 22'!$D:$G,4,0),(VLOOKUP(J2,'Obs. Técnicas - 21'!$D:$G,4,0))),"")</f>
        <v/>
      </c>
      <c r="V2" s="4" t="s">
        <v>1405</v>
      </c>
    </row>
    <row r="3" spans="1:22" x14ac:dyDescent="0.25">
      <c r="A3" s="4" t="s">
        <v>23</v>
      </c>
      <c r="B3" s="4" t="s">
        <v>261</v>
      </c>
      <c r="C3" s="4" t="s">
        <v>262</v>
      </c>
      <c r="D3" s="4" t="s">
        <v>305</v>
      </c>
      <c r="E3" s="4" t="s">
        <v>261</v>
      </c>
      <c r="F3" s="4" t="s">
        <v>262</v>
      </c>
      <c r="G3" s="4" t="s">
        <v>267</v>
      </c>
      <c r="H3" s="4" t="s">
        <v>406</v>
      </c>
      <c r="I3" s="4" t="s">
        <v>35</v>
      </c>
      <c r="J3" s="9" t="s">
        <v>1041</v>
      </c>
      <c r="K3" s="4" t="s">
        <v>696</v>
      </c>
      <c r="L3" s="4" t="s">
        <v>1042</v>
      </c>
      <c r="M3" s="4" t="s">
        <v>1043</v>
      </c>
      <c r="N3" s="4" t="s">
        <v>34</v>
      </c>
      <c r="O3" s="5">
        <v>43999</v>
      </c>
      <c r="P3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3" s="5">
        <f>IFERROR(IFERROR(VLOOKUP(J3,'Obs. Técnicas - 22'!$D:$I,5,0),(VLOOKUP(J3,'Obs. Técnicas - 21'!$D:$I,5,0))),P3)</f>
        <v>44447</v>
      </c>
      <c r="R3" s="5" t="str">
        <f t="shared" ca="1" si="0"/>
        <v>Vencido</v>
      </c>
      <c r="S3" s="4" t="str">
        <f>IFERROR(IFERROR(VLOOKUP(J3,'Obs. Técnicas - 22'!$D:$G,2,0),(VLOOKUP(J3,'Obs. Técnicas - 21'!$D:$G,2,0))),"")</f>
        <v/>
      </c>
      <c r="T3" s="4" t="str">
        <f>IFERROR(IFERROR(VLOOKUP(J3,'Obs. Técnicas - 22'!$D:$G,3,0),(VLOOKUP(J3,'Obs. Técnicas - 21'!$D:$G,3,0))),"Hexis")</f>
        <v>Hexis</v>
      </c>
      <c r="U3" s="4" t="str">
        <f>IFERROR(IFERROR(VLOOKUP(J3,'Obs. Técnicas - 22'!$D:$G,4,0),(VLOOKUP(J3,'Obs. Técnicas - 21'!$D:$G,4,0))),"")</f>
        <v/>
      </c>
      <c r="V3" s="4" t="s">
        <v>1405</v>
      </c>
    </row>
    <row r="4" spans="1:22" x14ac:dyDescent="0.25">
      <c r="A4" s="4" t="s">
        <v>23</v>
      </c>
      <c r="B4" s="4" t="s">
        <v>1044</v>
      </c>
      <c r="C4" s="4" t="s">
        <v>440</v>
      </c>
      <c r="E4" s="4" t="s">
        <v>498</v>
      </c>
      <c r="F4" s="4" t="s">
        <v>499</v>
      </c>
      <c r="G4" s="4" t="s">
        <v>242</v>
      </c>
      <c r="H4" s="4" t="s">
        <v>415</v>
      </c>
      <c r="I4" s="4" t="s">
        <v>41</v>
      </c>
      <c r="J4" s="9" t="s">
        <v>1045</v>
      </c>
      <c r="K4" s="4" t="s">
        <v>87</v>
      </c>
      <c r="L4" s="4" t="s">
        <v>88</v>
      </c>
      <c r="M4" s="4" t="s">
        <v>435</v>
      </c>
      <c r="N4" s="4" t="s">
        <v>34</v>
      </c>
      <c r="O4" s="5">
        <v>43875</v>
      </c>
      <c r="P4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4" s="5">
        <f>IFERROR(IFERROR(VLOOKUP(J4,'Obs. Técnicas - 22'!$D:$I,5,0),(VLOOKUP(J4,'Obs. Técnicas - 21'!$D:$I,5,0))),P4)</f>
        <v>44447</v>
      </c>
      <c r="R4" s="5" t="str">
        <f t="shared" ca="1" si="0"/>
        <v>Vencido</v>
      </c>
      <c r="S4" s="4" t="str">
        <f>IFERROR(IFERROR(VLOOKUP(J4,'Obs. Técnicas - 22'!$D:$G,2,0),(VLOOKUP(J4,'Obs. Técnicas - 21'!$D:$G,2,0))),"")</f>
        <v/>
      </c>
      <c r="T4" s="4" t="str">
        <f>IFERROR(IFERROR(VLOOKUP(J4,'Obs. Técnicas - 22'!$D:$G,3,0),(VLOOKUP(J4,'Obs. Técnicas - 21'!$D:$G,3,0))),"Hexis")</f>
        <v>Hexis</v>
      </c>
      <c r="U4" s="4" t="str">
        <f>IFERROR(IFERROR(VLOOKUP(J4,'Obs. Técnicas - 22'!$D:$G,4,0),(VLOOKUP(J4,'Obs. Técnicas - 21'!$D:$G,4,0))),"")</f>
        <v/>
      </c>
      <c r="V4" s="4" t="s">
        <v>1405</v>
      </c>
    </row>
    <row r="5" spans="1:22" x14ac:dyDescent="0.25">
      <c r="A5" s="4" t="s">
        <v>23</v>
      </c>
      <c r="B5" s="4" t="s">
        <v>562</v>
      </c>
      <c r="C5" s="4" t="s">
        <v>563</v>
      </c>
      <c r="D5" s="4" t="s">
        <v>564</v>
      </c>
      <c r="E5" s="4" t="s">
        <v>565</v>
      </c>
      <c r="F5" s="4" t="s">
        <v>566</v>
      </c>
      <c r="G5" s="4" t="s">
        <v>567</v>
      </c>
      <c r="H5" s="4" t="s">
        <v>415</v>
      </c>
      <c r="I5" s="4" t="s">
        <v>41</v>
      </c>
      <c r="J5" s="9" t="s">
        <v>1046</v>
      </c>
      <c r="K5" s="4" t="s">
        <v>571</v>
      </c>
      <c r="L5" s="4" t="s">
        <v>1047</v>
      </c>
      <c r="M5" s="4" t="s">
        <v>1048</v>
      </c>
      <c r="N5" s="4" t="s">
        <v>436</v>
      </c>
      <c r="O5" s="5">
        <v>44007</v>
      </c>
      <c r="P5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44447</v>
      </c>
      <c r="Q5" s="5">
        <f>IFERROR(IFERROR(VLOOKUP(J5,'Obs. Técnicas - 22'!$D:$I,5,0),(VLOOKUP(J5,'Obs. Técnicas - 21'!$D:$I,5,0))),P5)</f>
        <v>44447</v>
      </c>
      <c r="R5" s="5" t="str">
        <f t="shared" ca="1" si="0"/>
        <v>Vencido</v>
      </c>
      <c r="S5" s="4" t="str">
        <f>IFERROR(IFERROR(VLOOKUP(J5,'Obs. Técnicas - 22'!$D:$G,2,0),(VLOOKUP(J5,'Obs. Técnicas - 21'!$D:$G,2,0))),"")</f>
        <v/>
      </c>
      <c r="T5" s="4" t="str">
        <f>IFERROR(IFERROR(VLOOKUP(J5,'Obs. Técnicas - 22'!$D:$G,3,0),(VLOOKUP(J5,'Obs. Técnicas - 21'!$D:$G,3,0))),"Hexis")</f>
        <v>Hexis</v>
      </c>
      <c r="U5" s="4" t="str">
        <f>IFERROR(IFERROR(VLOOKUP(J5,'Obs. Técnicas - 22'!$D:$G,4,0),(VLOOKUP(J5,'Obs. Técnicas - 21'!$D:$G,4,0))),"")</f>
        <v/>
      </c>
      <c r="V5" s="4" t="s">
        <v>1405</v>
      </c>
    </row>
    <row r="6" spans="1:22" x14ac:dyDescent="0.25">
      <c r="A6" s="4" t="s">
        <v>23</v>
      </c>
      <c r="B6" s="4" t="s">
        <v>1050</v>
      </c>
      <c r="C6" s="4" t="s">
        <v>1051</v>
      </c>
      <c r="D6" s="4" t="s">
        <v>520</v>
      </c>
      <c r="E6" s="4" t="s">
        <v>521</v>
      </c>
      <c r="F6" s="4" t="s">
        <v>522</v>
      </c>
      <c r="G6" s="4" t="s">
        <v>430</v>
      </c>
      <c r="H6" s="4" t="s">
        <v>415</v>
      </c>
      <c r="I6" s="4" t="s">
        <v>1049</v>
      </c>
      <c r="J6" s="9" t="s">
        <v>1052</v>
      </c>
      <c r="K6" s="4" t="s">
        <v>417</v>
      </c>
      <c r="L6" s="4" t="s">
        <v>154</v>
      </c>
      <c r="M6" s="4" t="s">
        <v>1053</v>
      </c>
      <c r="N6" s="4" t="s">
        <v>34</v>
      </c>
      <c r="O6" s="5">
        <v>44068</v>
      </c>
      <c r="P6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44557</v>
      </c>
      <c r="Q6" s="5">
        <f>IFERROR(IFERROR(VLOOKUP(J6,'Obs. Técnicas - 22'!$D:$I,5,0),(VLOOKUP(J6,'Obs. Técnicas - 21'!$D:$I,5,0))),P6)</f>
        <v>44557</v>
      </c>
      <c r="R6" s="5" t="str">
        <f t="shared" ca="1" si="0"/>
        <v>Vencido</v>
      </c>
      <c r="S6" s="4" t="str">
        <f>IFERROR(IFERROR(VLOOKUP(J6,'Obs. Técnicas - 22'!$D:$G,2,0),(VLOOKUP(J6,'Obs. Técnicas - 21'!$D:$G,2,0))),"")</f>
        <v/>
      </c>
      <c r="T6" s="4" t="str">
        <f>IFERROR(IFERROR(VLOOKUP(J6,'Obs. Técnicas - 22'!$D:$G,3,0),(VLOOKUP(J6,'Obs. Técnicas - 21'!$D:$G,3,0))),"Hexis")</f>
        <v>Hexis</v>
      </c>
      <c r="U6" s="4" t="str">
        <f>IFERROR(IFERROR(VLOOKUP(J6,'Obs. Técnicas - 22'!$D:$G,4,0),(VLOOKUP(J6,'Obs. Técnicas - 21'!$D:$G,4,0))),"")</f>
        <v/>
      </c>
      <c r="V6" s="4" t="s">
        <v>1405</v>
      </c>
    </row>
    <row r="7" spans="1:22" x14ac:dyDescent="0.25">
      <c r="A7" s="4" t="s">
        <v>23</v>
      </c>
      <c r="B7" s="4" t="s">
        <v>1050</v>
      </c>
      <c r="C7" s="4" t="s">
        <v>1051</v>
      </c>
      <c r="D7" s="4" t="s">
        <v>520</v>
      </c>
      <c r="E7" s="4" t="s">
        <v>521</v>
      </c>
      <c r="F7" s="4" t="s">
        <v>522</v>
      </c>
      <c r="G7" s="4" t="s">
        <v>430</v>
      </c>
      <c r="H7" s="4" t="s">
        <v>415</v>
      </c>
      <c r="I7" s="4" t="s">
        <v>41</v>
      </c>
      <c r="J7" s="9" t="s">
        <v>1054</v>
      </c>
      <c r="K7" s="4" t="s">
        <v>908</v>
      </c>
      <c r="L7" s="4" t="s">
        <v>74</v>
      </c>
      <c r="M7" s="4" t="s">
        <v>1053</v>
      </c>
      <c r="N7" s="4" t="s">
        <v>524</v>
      </c>
      <c r="O7" s="5">
        <v>44147</v>
      </c>
      <c r="P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7" s="5">
        <f>IFERROR(IFERROR(VLOOKUP(J7,'Obs. Técnicas - 22'!$D:$I,5,0),(VLOOKUP(J7,'Obs. Técnicas - 21'!$D:$I,5,0))),P7)</f>
        <v>0</v>
      </c>
      <c r="R7" s="5" t="str">
        <f t="shared" ca="1" si="0"/>
        <v>Vencido</v>
      </c>
      <c r="S7" s="4" t="str">
        <f>IFERROR(IFERROR(VLOOKUP(J7,'Obs. Técnicas - 22'!$D:$G,2,0),(VLOOKUP(J7,'Obs. Técnicas - 21'!$D:$G,2,0))),"")</f>
        <v/>
      </c>
      <c r="T7" s="4" t="str">
        <f>IFERROR(IFERROR(VLOOKUP(J7,'Obs. Técnicas - 22'!$D:$G,3,0),(VLOOKUP(J7,'Obs. Técnicas - 21'!$D:$G,3,0))),"Hexis")</f>
        <v>Hexis</v>
      </c>
      <c r="U7" s="4" t="str">
        <f>IFERROR(IFERROR(VLOOKUP(J7,'Obs. Técnicas - 22'!$D:$G,4,0),(VLOOKUP(J7,'Obs. Técnicas - 21'!$D:$G,4,0))),"")</f>
        <v/>
      </c>
      <c r="V7" s="4" t="s">
        <v>1405</v>
      </c>
    </row>
    <row r="8" spans="1:22" x14ac:dyDescent="0.25">
      <c r="A8" s="4" t="s">
        <v>23</v>
      </c>
      <c r="B8" s="4" t="s">
        <v>1050</v>
      </c>
      <c r="C8" s="4" t="s">
        <v>1051</v>
      </c>
      <c r="D8" s="4" t="s">
        <v>520</v>
      </c>
      <c r="E8" s="4" t="s">
        <v>521</v>
      </c>
      <c r="F8" s="4" t="s">
        <v>522</v>
      </c>
      <c r="G8" s="4" t="s">
        <v>430</v>
      </c>
      <c r="H8" s="4" t="s">
        <v>415</v>
      </c>
      <c r="I8" s="4" t="s">
        <v>38</v>
      </c>
      <c r="J8" s="9" t="s">
        <v>1055</v>
      </c>
      <c r="K8" s="4" t="s">
        <v>908</v>
      </c>
      <c r="L8" s="4" t="s">
        <v>104</v>
      </c>
      <c r="M8" s="4" t="s">
        <v>1053</v>
      </c>
      <c r="N8" s="4" t="s">
        <v>524</v>
      </c>
      <c r="O8" s="5">
        <v>44259</v>
      </c>
      <c r="P8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44455</v>
      </c>
      <c r="Q8" s="5">
        <f>IFERROR(IFERROR(VLOOKUP(J8,'Obs. Técnicas - 22'!$D:$I,5,0),(VLOOKUP(J8,'Obs. Técnicas - 21'!$D:$I,5,0))),P8)</f>
        <v>44455</v>
      </c>
      <c r="R8" s="5" t="str">
        <f t="shared" ca="1" si="0"/>
        <v>Vencido</v>
      </c>
      <c r="S8" s="4" t="str">
        <f>IFERROR(IFERROR(VLOOKUP(J8,'Obs. Técnicas - 22'!$D:$G,2,0),(VLOOKUP(J8,'Obs. Técnicas - 21'!$D:$G,2,0))),"")</f>
        <v/>
      </c>
      <c r="T8" s="4" t="str">
        <f>IFERROR(IFERROR(VLOOKUP(J8,'Obs. Técnicas - 22'!$D:$G,3,0),(VLOOKUP(J8,'Obs. Técnicas - 21'!$D:$G,3,0))),"Hexis")</f>
        <v>Hexis</v>
      </c>
      <c r="U8" s="4" t="str">
        <f>IFERROR(IFERROR(VLOOKUP(J8,'Obs. Técnicas - 22'!$D:$G,4,0),(VLOOKUP(J8,'Obs. Técnicas - 21'!$D:$G,4,0))),"")</f>
        <v/>
      </c>
      <c r="V8" s="4" t="s">
        <v>1405</v>
      </c>
    </row>
    <row r="9" spans="1:22" x14ac:dyDescent="0.25">
      <c r="A9" s="4" t="s">
        <v>23</v>
      </c>
      <c r="B9" s="4" t="s">
        <v>403</v>
      </c>
      <c r="C9" s="4" t="s">
        <v>404</v>
      </c>
      <c r="D9" s="4" t="s">
        <v>405</v>
      </c>
      <c r="E9" s="4" t="s">
        <v>261</v>
      </c>
      <c r="F9" s="4" t="s">
        <v>262</v>
      </c>
      <c r="G9" s="4" t="s">
        <v>267</v>
      </c>
      <c r="H9" s="4" t="s">
        <v>406</v>
      </c>
      <c r="I9" s="4" t="s">
        <v>35</v>
      </c>
      <c r="J9" s="9" t="s">
        <v>1056</v>
      </c>
      <c r="K9" s="4" t="s">
        <v>696</v>
      </c>
      <c r="L9" s="4" t="s">
        <v>1057</v>
      </c>
      <c r="M9" s="4" t="s">
        <v>1058</v>
      </c>
      <c r="N9" s="4" t="s">
        <v>408</v>
      </c>
      <c r="O9" s="5">
        <v>44369</v>
      </c>
      <c r="P9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44455</v>
      </c>
      <c r="Q9" s="5">
        <f>IFERROR(IFERROR(VLOOKUP(J9,'Obs. Técnicas - 22'!$D:$I,5,0),(VLOOKUP(J9,'Obs. Técnicas - 21'!$D:$I,5,0))),P9)</f>
        <v>44455</v>
      </c>
      <c r="R9" s="5" t="str">
        <f t="shared" ca="1" si="0"/>
        <v>Vencido</v>
      </c>
      <c r="S9" s="4" t="str">
        <f>IFERROR(IFERROR(VLOOKUP(J9,'Obs. Técnicas - 22'!$D:$G,2,0),(VLOOKUP(J9,'Obs. Técnicas - 21'!$D:$G,2,0))),"")</f>
        <v/>
      </c>
      <c r="T9" s="4" t="str">
        <f>IFERROR(IFERROR(VLOOKUP(J9,'Obs. Técnicas - 22'!$D:$G,3,0),(VLOOKUP(J9,'Obs. Técnicas - 21'!$D:$G,3,0))),"Hexis")</f>
        <v>Hexis</v>
      </c>
      <c r="U9" s="4" t="str">
        <f>IFERROR(IFERROR(VLOOKUP(J9,'Obs. Técnicas - 22'!$D:$G,4,0),(VLOOKUP(J9,'Obs. Técnicas - 21'!$D:$G,4,0))),"")</f>
        <v/>
      </c>
      <c r="V9" s="4" t="s">
        <v>1405</v>
      </c>
    </row>
    <row r="10" spans="1:22" x14ac:dyDescent="0.25">
      <c r="A10" s="4" t="s">
        <v>23</v>
      </c>
      <c r="B10" s="4" t="s">
        <v>403</v>
      </c>
      <c r="C10" s="4" t="s">
        <v>404</v>
      </c>
      <c r="D10" s="4" t="s">
        <v>405</v>
      </c>
      <c r="E10" s="4" t="s">
        <v>261</v>
      </c>
      <c r="F10" s="4" t="s">
        <v>262</v>
      </c>
      <c r="G10" s="4" t="s">
        <v>267</v>
      </c>
      <c r="H10" s="4" t="s">
        <v>406</v>
      </c>
      <c r="I10" s="4" t="s">
        <v>1049</v>
      </c>
      <c r="J10" s="9" t="s">
        <v>1059</v>
      </c>
      <c r="K10" s="4" t="s">
        <v>417</v>
      </c>
      <c r="L10" s="4" t="s">
        <v>154</v>
      </c>
      <c r="M10" s="4" t="s">
        <v>1058</v>
      </c>
      <c r="N10" s="4" t="s">
        <v>408</v>
      </c>
      <c r="O10" s="5">
        <v>44369</v>
      </c>
      <c r="P10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0" s="5">
        <f>IFERROR(IFERROR(VLOOKUP(J10,'Obs. Técnicas - 22'!$D:$I,5,0),(VLOOKUP(J10,'Obs. Técnicas - 21'!$D:$I,5,0))),P10)</f>
        <v>0</v>
      </c>
      <c r="R10" s="5" t="str">
        <f t="shared" ca="1" si="0"/>
        <v>Vencido</v>
      </c>
      <c r="S10" s="4" t="str">
        <f>IFERROR(IFERROR(VLOOKUP(J10,'Obs. Técnicas - 22'!$D:$G,2,0),(VLOOKUP(J10,'Obs. Técnicas - 21'!$D:$G,2,0))),"")</f>
        <v/>
      </c>
      <c r="T10" s="4" t="str">
        <f>IFERROR(IFERROR(VLOOKUP(J10,'Obs. Técnicas - 22'!$D:$G,3,0),(VLOOKUP(J10,'Obs. Técnicas - 21'!$D:$G,3,0))),"Hexis")</f>
        <v>Hexis</v>
      </c>
      <c r="U10" s="4" t="str">
        <f>IFERROR(IFERROR(VLOOKUP(J10,'Obs. Técnicas - 22'!$D:$G,4,0),(VLOOKUP(J10,'Obs. Técnicas - 21'!$D:$G,4,0))),"")</f>
        <v/>
      </c>
      <c r="V10" s="4" t="s">
        <v>1405</v>
      </c>
    </row>
    <row r="11" spans="1:22" x14ac:dyDescent="0.25">
      <c r="A11" s="4" t="s">
        <v>23</v>
      </c>
      <c r="B11" s="4" t="s">
        <v>247</v>
      </c>
      <c r="C11" s="4" t="s">
        <v>248</v>
      </c>
      <c r="D11" s="4" t="s">
        <v>241</v>
      </c>
      <c r="E11" s="4" t="s">
        <v>239</v>
      </c>
      <c r="F11" s="4" t="s">
        <v>240</v>
      </c>
      <c r="G11" s="4" t="s">
        <v>242</v>
      </c>
      <c r="H11" s="4" t="s">
        <v>175</v>
      </c>
      <c r="I11" s="4" t="s">
        <v>55</v>
      </c>
      <c r="J11" s="9" t="s">
        <v>1060</v>
      </c>
      <c r="K11" s="4" t="s">
        <v>696</v>
      </c>
      <c r="L11" s="4" t="s">
        <v>1061</v>
      </c>
      <c r="M11" s="4" t="s">
        <v>1062</v>
      </c>
      <c r="N11" s="4" t="s">
        <v>245</v>
      </c>
      <c r="O11" s="5">
        <v>44040</v>
      </c>
      <c r="P11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1" s="5">
        <f>IFERROR(IFERROR(VLOOKUP(J11,'Obs. Técnicas - 22'!$D:$I,5,0),(VLOOKUP(J11,'Obs. Técnicas - 21'!$D:$I,5,0))),P11)</f>
        <v>0</v>
      </c>
      <c r="R11" s="5" t="str">
        <f t="shared" ca="1" si="0"/>
        <v>Vencido</v>
      </c>
      <c r="S11" s="4" t="str">
        <f>IFERROR(IFERROR(VLOOKUP(J11,'Obs. Técnicas - 22'!$D:$G,2,0),(VLOOKUP(J11,'Obs. Técnicas - 21'!$D:$G,2,0))),"")</f>
        <v/>
      </c>
      <c r="T11" s="4" t="str">
        <f>IFERROR(IFERROR(VLOOKUP(J11,'Obs. Técnicas - 22'!$D:$G,3,0),(VLOOKUP(J11,'Obs. Técnicas - 21'!$D:$G,3,0))),"Hexis")</f>
        <v>Hexis</v>
      </c>
      <c r="U11" s="4" t="str">
        <f>IFERROR(IFERROR(VLOOKUP(J11,'Obs. Técnicas - 22'!$D:$G,4,0),(VLOOKUP(J11,'Obs. Técnicas - 21'!$D:$G,4,0))),"")</f>
        <v/>
      </c>
      <c r="V11" s="4" t="s">
        <v>1405</v>
      </c>
    </row>
    <row r="12" spans="1:22" x14ac:dyDescent="0.25">
      <c r="A12" s="4" t="s">
        <v>23</v>
      </c>
      <c r="B12" s="4" t="s">
        <v>553</v>
      </c>
      <c r="C12" s="4" t="s">
        <v>414</v>
      </c>
      <c r="D12" s="4" t="s">
        <v>554</v>
      </c>
      <c r="E12" s="4" t="s">
        <v>413</v>
      </c>
      <c r="F12" s="4" t="s">
        <v>414</v>
      </c>
      <c r="G12" s="4" t="s">
        <v>51</v>
      </c>
      <c r="H12" s="4" t="s">
        <v>415</v>
      </c>
      <c r="I12" s="4" t="s">
        <v>35</v>
      </c>
      <c r="J12" s="9" t="s">
        <v>1063</v>
      </c>
      <c r="K12" s="4" t="s">
        <v>696</v>
      </c>
      <c r="L12" s="4" t="s">
        <v>1042</v>
      </c>
      <c r="M12" s="4" t="s">
        <v>1064</v>
      </c>
      <c r="N12" s="4" t="s">
        <v>34</v>
      </c>
      <c r="O12" s="5">
        <v>43978</v>
      </c>
      <c r="P12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12" s="5">
        <f>IFERROR(IFERROR(VLOOKUP(J12,'Obs. Técnicas - 22'!$D:$I,5,0),(VLOOKUP(J12,'Obs. Técnicas - 21'!$D:$I,5,0))),P12)</f>
        <v>0</v>
      </c>
      <c r="R12" s="5" t="str">
        <f t="shared" ca="1" si="0"/>
        <v>Vencido</v>
      </c>
      <c r="S12" s="4" t="str">
        <f>IFERROR(IFERROR(VLOOKUP(J12,'Obs. Técnicas - 22'!$D:$G,2,0),(VLOOKUP(J12,'Obs. Técnicas - 21'!$D:$G,2,0))),"")</f>
        <v/>
      </c>
      <c r="T12" s="4" t="str">
        <f>IFERROR(IFERROR(VLOOKUP(J12,'Obs. Técnicas - 22'!$D:$G,3,0),(VLOOKUP(J12,'Obs. Técnicas - 21'!$D:$G,3,0))),"Hexis")</f>
        <v>Hexis</v>
      </c>
      <c r="U12" s="4" t="str">
        <f>IFERROR(IFERROR(VLOOKUP(J12,'Obs. Técnicas - 22'!$D:$G,4,0),(VLOOKUP(J12,'Obs. Técnicas - 21'!$D:$G,4,0))),"")</f>
        <v/>
      </c>
      <c r="V12" s="4" t="s">
        <v>1405</v>
      </c>
    </row>
    <row r="13" spans="1:22" x14ac:dyDescent="0.25">
      <c r="A13" s="4" t="s">
        <v>23</v>
      </c>
      <c r="B13" s="4" t="s">
        <v>553</v>
      </c>
      <c r="C13" s="4" t="s">
        <v>414</v>
      </c>
      <c r="D13" s="4" t="s">
        <v>554</v>
      </c>
      <c r="E13" s="4" t="s">
        <v>413</v>
      </c>
      <c r="F13" s="4" t="s">
        <v>414</v>
      </c>
      <c r="G13" s="4" t="s">
        <v>51</v>
      </c>
      <c r="H13" s="4" t="s">
        <v>415</v>
      </c>
      <c r="I13" s="4" t="s">
        <v>38</v>
      </c>
      <c r="J13" s="9" t="s">
        <v>1065</v>
      </c>
      <c r="K13" s="4" t="s">
        <v>908</v>
      </c>
      <c r="L13" s="4" t="s">
        <v>1066</v>
      </c>
      <c r="M13" s="4" t="s">
        <v>1064</v>
      </c>
      <c r="N13" s="4" t="s">
        <v>34</v>
      </c>
      <c r="O13" s="5">
        <v>43979</v>
      </c>
      <c r="P13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3" s="5">
        <f>IFERROR(IFERROR(VLOOKUP(J13,'Obs. Técnicas - 22'!$D:$I,5,0),(VLOOKUP(J13,'Obs. Técnicas - 21'!$D:$I,5,0))),P13)</f>
        <v>44459</v>
      </c>
      <c r="R13" s="5" t="str">
        <f t="shared" ca="1" si="0"/>
        <v>Vencido</v>
      </c>
      <c r="S13" s="4" t="str">
        <f>IFERROR(IFERROR(VLOOKUP(J13,'Obs. Técnicas - 22'!$D:$G,2,0),(VLOOKUP(J13,'Obs. Técnicas - 21'!$D:$G,2,0))),"")</f>
        <v/>
      </c>
      <c r="T13" s="4" t="str">
        <f>IFERROR(IFERROR(VLOOKUP(J13,'Obs. Técnicas - 22'!$D:$G,3,0),(VLOOKUP(J13,'Obs. Técnicas - 21'!$D:$G,3,0))),"Hexis")</f>
        <v>Hexis</v>
      </c>
      <c r="U13" s="4" t="str">
        <f>IFERROR(IFERROR(VLOOKUP(J13,'Obs. Técnicas - 22'!$D:$G,4,0),(VLOOKUP(J13,'Obs. Técnicas - 21'!$D:$G,4,0))),"")</f>
        <v/>
      </c>
      <c r="V13" s="4" t="s">
        <v>1405</v>
      </c>
    </row>
    <row r="14" spans="1:22" x14ac:dyDescent="0.25">
      <c r="A14" s="4" t="s">
        <v>23</v>
      </c>
      <c r="B14" s="4" t="s">
        <v>370</v>
      </c>
      <c r="C14" s="4" t="s">
        <v>371</v>
      </c>
      <c r="D14" s="4" t="s">
        <v>372</v>
      </c>
      <c r="E14" s="4" t="s">
        <v>373</v>
      </c>
      <c r="F14" s="4" t="s">
        <v>374</v>
      </c>
      <c r="G14" s="4" t="s">
        <v>267</v>
      </c>
      <c r="H14" s="4" t="s">
        <v>366</v>
      </c>
      <c r="I14" s="4" t="s">
        <v>55</v>
      </c>
      <c r="J14" s="9" t="s">
        <v>1067</v>
      </c>
      <c r="K14" s="4" t="s">
        <v>696</v>
      </c>
      <c r="L14" s="4" t="s">
        <v>1068</v>
      </c>
      <c r="M14" s="4" t="s">
        <v>1069</v>
      </c>
      <c r="N14" s="4" t="s">
        <v>34</v>
      </c>
      <c r="O14" s="5">
        <v>44035</v>
      </c>
      <c r="P14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4" s="5">
        <f>IFERROR(IFERROR(VLOOKUP(J14,'Obs. Técnicas - 22'!$D:$I,5,0),(VLOOKUP(J14,'Obs. Técnicas - 21'!$D:$I,5,0))),P14)</f>
        <v>44459</v>
      </c>
      <c r="R14" s="5" t="str">
        <f t="shared" ca="1" si="0"/>
        <v>Vencido</v>
      </c>
      <c r="S14" s="4" t="str">
        <f>IFERROR(IFERROR(VLOOKUP(J14,'Obs. Técnicas - 22'!$D:$G,2,0),(VLOOKUP(J14,'Obs. Técnicas - 21'!$D:$G,2,0))),"")</f>
        <v/>
      </c>
      <c r="T14" s="4" t="str">
        <f>IFERROR(IFERROR(VLOOKUP(J14,'Obs. Técnicas - 22'!$D:$G,3,0),(VLOOKUP(J14,'Obs. Técnicas - 21'!$D:$G,3,0))),"Hexis")</f>
        <v>Hexis</v>
      </c>
      <c r="U14" s="4" t="str">
        <f>IFERROR(IFERROR(VLOOKUP(J14,'Obs. Técnicas - 22'!$D:$G,4,0),(VLOOKUP(J14,'Obs. Técnicas - 21'!$D:$G,4,0))),"")</f>
        <v/>
      </c>
      <c r="V14" s="4" t="s">
        <v>1405</v>
      </c>
    </row>
    <row r="15" spans="1:22" x14ac:dyDescent="0.25">
      <c r="A15" s="4" t="s">
        <v>23</v>
      </c>
      <c r="B15" s="4" t="s">
        <v>370</v>
      </c>
      <c r="C15" s="4" t="s">
        <v>371</v>
      </c>
      <c r="D15" s="4" t="s">
        <v>372</v>
      </c>
      <c r="E15" s="4" t="s">
        <v>373</v>
      </c>
      <c r="F15" s="4" t="s">
        <v>374</v>
      </c>
      <c r="G15" s="4" t="s">
        <v>267</v>
      </c>
      <c r="H15" s="4" t="s">
        <v>366</v>
      </c>
      <c r="I15" s="4" t="s">
        <v>1049</v>
      </c>
      <c r="J15" s="9" t="s">
        <v>1070</v>
      </c>
      <c r="K15" s="4" t="s">
        <v>417</v>
      </c>
      <c r="L15" s="4" t="s">
        <v>154</v>
      </c>
      <c r="M15" s="4" t="s">
        <v>1069</v>
      </c>
      <c r="N15" s="4" t="s">
        <v>34</v>
      </c>
      <c r="O15" s="5">
        <v>44035</v>
      </c>
      <c r="P15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5" s="5">
        <f>IFERROR(IFERROR(VLOOKUP(J15,'Obs. Técnicas - 22'!$D:$I,5,0),(VLOOKUP(J15,'Obs. Técnicas - 21'!$D:$I,5,0))),P15)</f>
        <v>44459</v>
      </c>
      <c r="R15" s="5" t="str">
        <f t="shared" ca="1" si="0"/>
        <v>Vencido</v>
      </c>
      <c r="S15" s="4" t="str">
        <f>IFERROR(IFERROR(VLOOKUP(J15,'Obs. Técnicas - 22'!$D:$G,2,0),(VLOOKUP(J15,'Obs. Técnicas - 21'!$D:$G,2,0))),"")</f>
        <v/>
      </c>
      <c r="T15" s="4" t="str">
        <f>IFERROR(IFERROR(VLOOKUP(J15,'Obs. Técnicas - 22'!$D:$G,3,0),(VLOOKUP(J15,'Obs. Técnicas - 21'!$D:$G,3,0))),"Hexis")</f>
        <v>Hexis</v>
      </c>
      <c r="U15" s="4" t="str">
        <f>IFERROR(IFERROR(VLOOKUP(J15,'Obs. Técnicas - 22'!$D:$G,4,0),(VLOOKUP(J15,'Obs. Técnicas - 21'!$D:$G,4,0))),"")</f>
        <v/>
      </c>
      <c r="V15" s="4" t="s">
        <v>1405</v>
      </c>
    </row>
    <row r="16" spans="1:22" x14ac:dyDescent="0.25">
      <c r="A16" s="4" t="s">
        <v>23</v>
      </c>
      <c r="B16" s="4" t="s">
        <v>370</v>
      </c>
      <c r="C16" s="4" t="s">
        <v>371</v>
      </c>
      <c r="D16" s="4" t="s">
        <v>372</v>
      </c>
      <c r="E16" s="4" t="s">
        <v>373</v>
      </c>
      <c r="F16" s="4" t="s">
        <v>374</v>
      </c>
      <c r="G16" s="4" t="s">
        <v>267</v>
      </c>
      <c r="H16" s="4" t="s">
        <v>366</v>
      </c>
      <c r="I16" s="4" t="s">
        <v>1049</v>
      </c>
      <c r="J16" s="9" t="s">
        <v>1071</v>
      </c>
      <c r="K16" s="4" t="s">
        <v>417</v>
      </c>
      <c r="L16" s="4" t="s">
        <v>154</v>
      </c>
      <c r="M16" s="4" t="s">
        <v>1069</v>
      </c>
      <c r="N16" s="4" t="s">
        <v>34</v>
      </c>
      <c r="O16" s="5">
        <v>44035</v>
      </c>
      <c r="P16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6" s="5">
        <f>IFERROR(IFERROR(VLOOKUP(J16,'Obs. Técnicas - 22'!$D:$I,5,0),(VLOOKUP(J16,'Obs. Técnicas - 21'!$D:$I,5,0))),P16)</f>
        <v>44459</v>
      </c>
      <c r="R16" s="5" t="str">
        <f t="shared" ca="1" si="0"/>
        <v>Vencido</v>
      </c>
      <c r="S16" s="4" t="str">
        <f>IFERROR(IFERROR(VLOOKUP(J16,'Obs. Técnicas - 22'!$D:$G,2,0),(VLOOKUP(J16,'Obs. Técnicas - 21'!$D:$G,2,0))),"")</f>
        <v/>
      </c>
      <c r="T16" s="4" t="str">
        <f>IFERROR(IFERROR(VLOOKUP(J16,'Obs. Técnicas - 22'!$D:$G,3,0),(VLOOKUP(J16,'Obs. Técnicas - 21'!$D:$G,3,0))),"Hexis")</f>
        <v>Hexis</v>
      </c>
      <c r="U16" s="4" t="str">
        <f>IFERROR(IFERROR(VLOOKUP(J16,'Obs. Técnicas - 22'!$D:$G,4,0),(VLOOKUP(J16,'Obs. Técnicas - 21'!$D:$G,4,0))),"")</f>
        <v/>
      </c>
      <c r="V16" s="4" t="s">
        <v>1405</v>
      </c>
    </row>
    <row r="17" spans="1:22" x14ac:dyDescent="0.25">
      <c r="A17" s="4" t="s">
        <v>23</v>
      </c>
      <c r="B17" s="4" t="s">
        <v>370</v>
      </c>
      <c r="C17" s="4" t="s">
        <v>371</v>
      </c>
      <c r="D17" s="4" t="s">
        <v>372</v>
      </c>
      <c r="E17" s="4" t="s">
        <v>373</v>
      </c>
      <c r="F17" s="4" t="s">
        <v>374</v>
      </c>
      <c r="G17" s="4" t="s">
        <v>267</v>
      </c>
      <c r="H17" s="4" t="s">
        <v>366</v>
      </c>
      <c r="I17" s="4" t="s">
        <v>35</v>
      </c>
      <c r="J17" s="9" t="s">
        <v>1072</v>
      </c>
      <c r="K17" s="4" t="s">
        <v>696</v>
      </c>
      <c r="L17" s="4" t="s">
        <v>1057</v>
      </c>
      <c r="M17" s="4" t="s">
        <v>1069</v>
      </c>
      <c r="N17" s="4" t="s">
        <v>34</v>
      </c>
      <c r="O17" s="5">
        <v>44035</v>
      </c>
      <c r="P1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7" s="5">
        <f>IFERROR(IFERROR(VLOOKUP(J17,'Obs. Técnicas - 22'!$D:$I,5,0),(VLOOKUP(J17,'Obs. Técnicas - 21'!$D:$I,5,0))),P17)</f>
        <v>44459</v>
      </c>
      <c r="R17" s="5" t="str">
        <f t="shared" ca="1" si="0"/>
        <v>Vencido</v>
      </c>
      <c r="S17" s="4" t="str">
        <f>IFERROR(IFERROR(VLOOKUP(J17,'Obs. Técnicas - 22'!$D:$G,2,0),(VLOOKUP(J17,'Obs. Técnicas - 21'!$D:$G,2,0))),"")</f>
        <v/>
      </c>
      <c r="T17" s="4" t="str">
        <f>IFERROR(IFERROR(VLOOKUP(J17,'Obs. Técnicas - 22'!$D:$G,3,0),(VLOOKUP(J17,'Obs. Técnicas - 21'!$D:$G,3,0))),"Hexis")</f>
        <v>Hexis</v>
      </c>
      <c r="U17" s="4" t="str">
        <f>IFERROR(IFERROR(VLOOKUP(J17,'Obs. Técnicas - 22'!$D:$G,4,0),(VLOOKUP(J17,'Obs. Técnicas - 21'!$D:$G,4,0))),"")</f>
        <v/>
      </c>
      <c r="V17" s="4" t="s">
        <v>1405</v>
      </c>
    </row>
    <row r="18" spans="1:22" x14ac:dyDescent="0.25">
      <c r="A18" s="4" t="s">
        <v>23</v>
      </c>
      <c r="B18" s="4" t="s">
        <v>370</v>
      </c>
      <c r="C18" s="4" t="s">
        <v>371</v>
      </c>
      <c r="D18" s="4" t="s">
        <v>372</v>
      </c>
      <c r="E18" s="4" t="s">
        <v>373</v>
      </c>
      <c r="F18" s="4" t="s">
        <v>374</v>
      </c>
      <c r="G18" s="4" t="s">
        <v>267</v>
      </c>
      <c r="H18" s="4" t="s">
        <v>366</v>
      </c>
      <c r="I18" s="4" t="s">
        <v>35</v>
      </c>
      <c r="J18" s="9" t="s">
        <v>1073</v>
      </c>
      <c r="K18" s="4" t="s">
        <v>696</v>
      </c>
      <c r="L18" s="4" t="s">
        <v>1057</v>
      </c>
      <c r="M18" s="4" t="s">
        <v>1069</v>
      </c>
      <c r="N18" s="4" t="s">
        <v>34</v>
      </c>
      <c r="O18" s="5">
        <v>44035</v>
      </c>
      <c r="P18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8" s="5">
        <f>IFERROR(IFERROR(VLOOKUP(J18,'Obs. Técnicas - 22'!$D:$I,5,0),(VLOOKUP(J18,'Obs. Técnicas - 21'!$D:$I,5,0))),P18)</f>
        <v>44459</v>
      </c>
      <c r="R18" s="5" t="str">
        <f t="shared" ca="1" si="0"/>
        <v>Vencido</v>
      </c>
      <c r="S18" s="4" t="str">
        <f>IFERROR(IFERROR(VLOOKUP(J18,'Obs. Técnicas - 22'!$D:$G,2,0),(VLOOKUP(J18,'Obs. Técnicas - 21'!$D:$G,2,0))),"")</f>
        <v/>
      </c>
      <c r="T18" s="4" t="str">
        <f>IFERROR(IFERROR(VLOOKUP(J18,'Obs. Técnicas - 22'!$D:$G,3,0),(VLOOKUP(J18,'Obs. Técnicas - 21'!$D:$G,3,0))),"Hexis")</f>
        <v>Hexis</v>
      </c>
      <c r="U18" s="4" t="str">
        <f>IFERROR(IFERROR(VLOOKUP(J18,'Obs. Técnicas - 22'!$D:$G,4,0),(VLOOKUP(J18,'Obs. Técnicas - 21'!$D:$G,4,0))),"")</f>
        <v/>
      </c>
      <c r="V18" s="4" t="s">
        <v>1405</v>
      </c>
    </row>
    <row r="19" spans="1:22" x14ac:dyDescent="0.25">
      <c r="A19" s="4" t="s">
        <v>23</v>
      </c>
      <c r="B19" s="4" t="s">
        <v>370</v>
      </c>
      <c r="C19" s="4" t="s">
        <v>371</v>
      </c>
      <c r="D19" s="4" t="s">
        <v>372</v>
      </c>
      <c r="E19" s="4" t="s">
        <v>373</v>
      </c>
      <c r="F19" s="4" t="s">
        <v>374</v>
      </c>
      <c r="G19" s="4" t="s">
        <v>267</v>
      </c>
      <c r="H19" s="4" t="s">
        <v>366</v>
      </c>
      <c r="I19" s="4" t="s">
        <v>41</v>
      </c>
      <c r="J19" s="9" t="s">
        <v>1074</v>
      </c>
      <c r="K19" s="4" t="s">
        <v>87</v>
      </c>
      <c r="L19" s="4" t="s">
        <v>88</v>
      </c>
      <c r="M19" s="4" t="s">
        <v>1069</v>
      </c>
      <c r="N19" s="4" t="s">
        <v>34</v>
      </c>
      <c r="O19" s="5">
        <v>44035</v>
      </c>
      <c r="P19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19" s="5">
        <f>IFERROR(IFERROR(VLOOKUP(J19,'Obs. Técnicas - 22'!$D:$I,5,0),(VLOOKUP(J19,'Obs. Técnicas - 21'!$D:$I,5,0))),P19)</f>
        <v>44459</v>
      </c>
      <c r="R19" s="5" t="str">
        <f t="shared" ca="1" si="0"/>
        <v>Vencido</v>
      </c>
      <c r="S19" s="4" t="str">
        <f>IFERROR(IFERROR(VLOOKUP(J19,'Obs. Técnicas - 22'!$D:$G,2,0),(VLOOKUP(J19,'Obs. Técnicas - 21'!$D:$G,2,0))),"")</f>
        <v/>
      </c>
      <c r="T19" s="4" t="str">
        <f>IFERROR(IFERROR(VLOOKUP(J19,'Obs. Técnicas - 22'!$D:$G,3,0),(VLOOKUP(J19,'Obs. Técnicas - 21'!$D:$G,3,0))),"Hexis")</f>
        <v>Hexis</v>
      </c>
      <c r="U19" s="4" t="str">
        <f>IFERROR(IFERROR(VLOOKUP(J19,'Obs. Técnicas - 22'!$D:$G,4,0),(VLOOKUP(J19,'Obs. Técnicas - 21'!$D:$G,4,0))),"")</f>
        <v/>
      </c>
      <c r="V19" s="4" t="s">
        <v>1405</v>
      </c>
    </row>
    <row r="20" spans="1:22" x14ac:dyDescent="0.25">
      <c r="A20" s="4" t="s">
        <v>23</v>
      </c>
      <c r="B20" s="4" t="s">
        <v>382</v>
      </c>
      <c r="C20" s="4" t="s">
        <v>383</v>
      </c>
      <c r="D20" s="4" t="s">
        <v>384</v>
      </c>
      <c r="E20" s="4" t="s">
        <v>382</v>
      </c>
      <c r="F20" s="4" t="s">
        <v>383</v>
      </c>
      <c r="G20" s="4" t="s">
        <v>385</v>
      </c>
      <c r="H20" s="4" t="s">
        <v>366</v>
      </c>
      <c r="I20" s="4" t="s">
        <v>55</v>
      </c>
      <c r="J20" s="9" t="s">
        <v>1075</v>
      </c>
      <c r="K20" s="4" t="s">
        <v>696</v>
      </c>
      <c r="L20" s="4" t="s">
        <v>1068</v>
      </c>
      <c r="M20" s="4" t="s">
        <v>386</v>
      </c>
      <c r="N20" s="4" t="s">
        <v>164</v>
      </c>
      <c r="O20" s="5">
        <v>44055</v>
      </c>
      <c r="P20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0" s="5">
        <f>IFERROR(IFERROR(VLOOKUP(J20,'Obs. Técnicas - 22'!$D:$I,5,0),(VLOOKUP(J20,'Obs. Técnicas - 21'!$D:$I,5,0))),P20)</f>
        <v>44459</v>
      </c>
      <c r="R20" s="5" t="str">
        <f t="shared" ca="1" si="0"/>
        <v>Vencido</v>
      </c>
      <c r="S20" s="4" t="str">
        <f>IFERROR(IFERROR(VLOOKUP(J20,'Obs. Técnicas - 22'!$D:$G,2,0),(VLOOKUP(J20,'Obs. Técnicas - 21'!$D:$G,2,0))),"")</f>
        <v/>
      </c>
      <c r="T20" s="4" t="str">
        <f>IFERROR(IFERROR(VLOOKUP(J20,'Obs. Técnicas - 22'!$D:$G,3,0),(VLOOKUP(J20,'Obs. Técnicas - 21'!$D:$G,3,0))),"Hexis")</f>
        <v>Hexis</v>
      </c>
      <c r="U20" s="4" t="str">
        <f>IFERROR(IFERROR(VLOOKUP(J20,'Obs. Técnicas - 22'!$D:$G,4,0),(VLOOKUP(J20,'Obs. Técnicas - 21'!$D:$G,4,0))),"")</f>
        <v/>
      </c>
      <c r="V20" s="4" t="s">
        <v>1405</v>
      </c>
    </row>
    <row r="21" spans="1:22" x14ac:dyDescent="0.25">
      <c r="A21" s="4" t="s">
        <v>23</v>
      </c>
      <c r="B21" s="4" t="s">
        <v>382</v>
      </c>
      <c r="C21" s="4" t="s">
        <v>383</v>
      </c>
      <c r="D21" s="4" t="s">
        <v>384</v>
      </c>
      <c r="E21" s="4" t="s">
        <v>382</v>
      </c>
      <c r="F21" s="4" t="s">
        <v>383</v>
      </c>
      <c r="G21" s="4" t="s">
        <v>385</v>
      </c>
      <c r="H21" s="4" t="s">
        <v>366</v>
      </c>
      <c r="I21" s="4" t="s">
        <v>38</v>
      </c>
      <c r="J21" s="9" t="s">
        <v>1076</v>
      </c>
      <c r="K21" s="4" t="s">
        <v>417</v>
      </c>
      <c r="L21" s="4" t="s">
        <v>40</v>
      </c>
      <c r="M21" s="4" t="s">
        <v>386</v>
      </c>
      <c r="N21" s="4" t="s">
        <v>164</v>
      </c>
      <c r="O21" s="5">
        <v>44056</v>
      </c>
      <c r="P21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1" s="5">
        <f>IFERROR(IFERROR(VLOOKUP(J21,'Obs. Técnicas - 22'!$D:$I,5,0),(VLOOKUP(J21,'Obs. Técnicas - 21'!$D:$I,5,0))),P21)</f>
        <v>44459</v>
      </c>
      <c r="R21" s="5" t="str">
        <f t="shared" ca="1" si="0"/>
        <v>Vencido</v>
      </c>
      <c r="S21" s="4" t="str">
        <f>IFERROR(IFERROR(VLOOKUP(J21,'Obs. Técnicas - 22'!$D:$G,2,0),(VLOOKUP(J21,'Obs. Técnicas - 21'!$D:$G,2,0))),"")</f>
        <v/>
      </c>
      <c r="T21" s="4" t="str">
        <f>IFERROR(IFERROR(VLOOKUP(J21,'Obs. Técnicas - 22'!$D:$G,3,0),(VLOOKUP(J21,'Obs. Técnicas - 21'!$D:$G,3,0))),"Hexis")</f>
        <v>Hexis</v>
      </c>
      <c r="U21" s="4" t="str">
        <f>IFERROR(IFERROR(VLOOKUP(J21,'Obs. Técnicas - 22'!$D:$G,4,0),(VLOOKUP(J21,'Obs. Técnicas - 21'!$D:$G,4,0))),"")</f>
        <v/>
      </c>
      <c r="V21" s="4" t="s">
        <v>1405</v>
      </c>
    </row>
    <row r="22" spans="1:22" x14ac:dyDescent="0.25">
      <c r="A22" s="4" t="s">
        <v>23</v>
      </c>
      <c r="B22" s="4" t="s">
        <v>382</v>
      </c>
      <c r="C22" s="4" t="s">
        <v>383</v>
      </c>
      <c r="D22" s="4" t="s">
        <v>384</v>
      </c>
      <c r="E22" s="4" t="s">
        <v>382</v>
      </c>
      <c r="F22" s="4" t="s">
        <v>383</v>
      </c>
      <c r="G22" s="4" t="s">
        <v>385</v>
      </c>
      <c r="H22" s="4" t="s">
        <v>366</v>
      </c>
      <c r="I22" s="4" t="s">
        <v>41</v>
      </c>
      <c r="J22" s="9" t="s">
        <v>1078</v>
      </c>
      <c r="K22" s="4" t="s">
        <v>696</v>
      </c>
      <c r="L22" s="4" t="s">
        <v>1079</v>
      </c>
      <c r="M22" s="4" t="s">
        <v>386</v>
      </c>
      <c r="N22" s="4" t="s">
        <v>164</v>
      </c>
      <c r="O22" s="5">
        <v>44056</v>
      </c>
      <c r="P22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2" s="5">
        <f>IFERROR(IFERROR(VLOOKUP(J22,'Obs. Técnicas - 22'!$D:$I,5,0),(VLOOKUP(J22,'Obs. Técnicas - 21'!$D:$I,5,0))),P22)</f>
        <v>44459</v>
      </c>
      <c r="R22" s="5" t="str">
        <f t="shared" ref="R22:R42" ca="1" si="1">IF(Q22&lt;&gt;"",IF(Q22+365&gt;TODAY(),"Calibrado","Vencido"),"")</f>
        <v>Vencido</v>
      </c>
      <c r="S22" s="4" t="str">
        <f>IFERROR(IFERROR(VLOOKUP(J22,'Obs. Técnicas - 22'!$D:$G,2,0),(VLOOKUP(J22,'Obs. Técnicas - 21'!$D:$G,2,0))),"")</f>
        <v/>
      </c>
      <c r="T22" s="4" t="str">
        <f>IFERROR(IFERROR(VLOOKUP(J22,'Obs. Técnicas - 22'!$D:$G,3,0),(VLOOKUP(J22,'Obs. Técnicas - 21'!$D:$G,3,0))),"Hexis")</f>
        <v>Hexis</v>
      </c>
      <c r="U22" s="4" t="str">
        <f>IFERROR(IFERROR(VLOOKUP(J22,'Obs. Técnicas - 22'!$D:$G,4,0),(VLOOKUP(J22,'Obs. Técnicas - 21'!$D:$G,4,0))),"")</f>
        <v/>
      </c>
      <c r="V22" s="4" t="s">
        <v>1405</v>
      </c>
    </row>
    <row r="23" spans="1:22" x14ac:dyDescent="0.25">
      <c r="A23" s="4" t="s">
        <v>23</v>
      </c>
      <c r="B23" s="4" t="s">
        <v>382</v>
      </c>
      <c r="C23" s="4" t="s">
        <v>383</v>
      </c>
      <c r="D23" s="4" t="s">
        <v>384</v>
      </c>
      <c r="E23" s="4" t="s">
        <v>382</v>
      </c>
      <c r="F23" s="4" t="s">
        <v>383</v>
      </c>
      <c r="G23" s="4" t="s">
        <v>385</v>
      </c>
      <c r="H23" s="4" t="s">
        <v>366</v>
      </c>
      <c r="I23" s="4" t="s">
        <v>41</v>
      </c>
      <c r="J23" s="9" t="s">
        <v>1080</v>
      </c>
      <c r="K23" s="4" t="s">
        <v>908</v>
      </c>
      <c r="L23" s="4" t="s">
        <v>212</v>
      </c>
      <c r="M23" s="4" t="s">
        <v>386</v>
      </c>
      <c r="N23" s="4" t="s">
        <v>164</v>
      </c>
      <c r="O23" s="5">
        <v>44056</v>
      </c>
      <c r="P23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3" s="5">
        <f>IFERROR(IFERROR(VLOOKUP(J23,'Obs. Técnicas - 22'!$D:$I,5,0),(VLOOKUP(J23,'Obs. Técnicas - 21'!$D:$I,5,0))),P23)</f>
        <v>44459</v>
      </c>
      <c r="R23" s="5" t="str">
        <f t="shared" ca="1" si="1"/>
        <v>Vencido</v>
      </c>
      <c r="S23" s="4" t="str">
        <f>IFERROR(IFERROR(VLOOKUP(J23,'Obs. Técnicas - 22'!$D:$G,2,0),(VLOOKUP(J23,'Obs. Técnicas - 21'!$D:$G,2,0))),"")</f>
        <v/>
      </c>
      <c r="T23" s="4" t="str">
        <f>IFERROR(IFERROR(VLOOKUP(J23,'Obs. Técnicas - 22'!$D:$G,3,0),(VLOOKUP(J23,'Obs. Técnicas - 21'!$D:$G,3,0))),"Hexis")</f>
        <v>Hexis</v>
      </c>
      <c r="U23" s="4" t="str">
        <f>IFERROR(IFERROR(VLOOKUP(J23,'Obs. Técnicas - 22'!$D:$G,4,0),(VLOOKUP(J23,'Obs. Técnicas - 21'!$D:$G,4,0))),"")</f>
        <v/>
      </c>
      <c r="V23" s="4" t="s">
        <v>1405</v>
      </c>
    </row>
    <row r="24" spans="1:22" x14ac:dyDescent="0.25">
      <c r="A24" s="4" t="s">
        <v>23</v>
      </c>
      <c r="B24" s="4" t="s">
        <v>1081</v>
      </c>
      <c r="C24" s="4" t="s">
        <v>229</v>
      </c>
      <c r="D24" s="4" t="s">
        <v>230</v>
      </c>
      <c r="E24" s="4" t="s">
        <v>148</v>
      </c>
      <c r="F24" s="4" t="s">
        <v>149</v>
      </c>
      <c r="G24" s="4" t="s">
        <v>29</v>
      </c>
      <c r="H24" s="4" t="s">
        <v>175</v>
      </c>
      <c r="I24" s="4" t="s">
        <v>38</v>
      </c>
      <c r="J24" s="9">
        <v>4226993</v>
      </c>
      <c r="K24" s="4" t="s">
        <v>417</v>
      </c>
      <c r="L24" s="4" t="s">
        <v>40</v>
      </c>
      <c r="M24" s="4" t="s">
        <v>1082</v>
      </c>
      <c r="N24" s="4" t="s">
        <v>126</v>
      </c>
      <c r="O24" s="5">
        <v>44035</v>
      </c>
      <c r="P24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4" s="5">
        <f>IFERROR(IFERROR(VLOOKUP(J24,'Obs. Técnicas - 22'!$D:$I,5,0),(VLOOKUP(J24,'Obs. Técnicas - 21'!$D:$I,5,0))),P24)</f>
        <v>44817</v>
      </c>
      <c r="R24" s="5" t="str">
        <f t="shared" ca="1" si="1"/>
        <v>Calibrado</v>
      </c>
      <c r="S24" s="4">
        <f>IFERROR(IFERROR(VLOOKUP(J24,'Obs. Técnicas - 22'!$D:$G,2,0),(VLOOKUP(J24,'Obs. Técnicas - 21'!$D:$G,2,0))),"")</f>
        <v>18016</v>
      </c>
      <c r="T24" s="4" t="str">
        <f>IFERROR(IFERROR(VLOOKUP(J24,'Obs. Técnicas - 22'!$D:$G,3,0),(VLOOKUP(J24,'Obs. Técnicas - 21'!$D:$G,3,0))),"Hexis")</f>
        <v>ER ANALITICA</v>
      </c>
      <c r="U24" s="4">
        <f>IFERROR(IFERROR(VLOOKUP(J24,'Obs. Técnicas - 22'!$D:$G,4,0),(VLOOKUP(J24,'Obs. Técnicas - 21'!$D:$G,4,0))),"")</f>
        <v>0</v>
      </c>
      <c r="V24" s="4" t="s">
        <v>1405</v>
      </c>
    </row>
    <row r="25" spans="1:22" x14ac:dyDescent="0.25">
      <c r="A25" s="4" t="s">
        <v>23</v>
      </c>
      <c r="B25" s="4" t="s">
        <v>1081</v>
      </c>
      <c r="C25" s="4" t="s">
        <v>229</v>
      </c>
      <c r="D25" s="4" t="s">
        <v>230</v>
      </c>
      <c r="E25" s="4" t="s">
        <v>148</v>
      </c>
      <c r="F25" s="4" t="s">
        <v>149</v>
      </c>
      <c r="G25" s="4" t="s">
        <v>29</v>
      </c>
      <c r="H25" s="4" t="s">
        <v>175</v>
      </c>
      <c r="I25" s="4" t="s">
        <v>38</v>
      </c>
      <c r="J25" s="9">
        <v>4211939</v>
      </c>
      <c r="K25" s="4" t="s">
        <v>696</v>
      </c>
      <c r="L25" s="4" t="s">
        <v>1083</v>
      </c>
      <c r="M25" s="4" t="s">
        <v>1082</v>
      </c>
      <c r="N25" s="4" t="s">
        <v>126</v>
      </c>
      <c r="O25" s="5">
        <v>44035</v>
      </c>
      <c r="P25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5" s="5">
        <f>IFERROR(IFERROR(VLOOKUP(J25,'Obs. Técnicas - 22'!$D:$I,5,0),(VLOOKUP(J25,'Obs. Técnicas - 21'!$D:$I,5,0))),P25)</f>
        <v>44825</v>
      </c>
      <c r="R25" s="5" t="str">
        <f t="shared" ca="1" si="1"/>
        <v>Calibrado</v>
      </c>
      <c r="S25" s="4">
        <f>IFERROR(IFERROR(VLOOKUP(J25,'Obs. Técnicas - 22'!$D:$G,2,0),(VLOOKUP(J25,'Obs. Técnicas - 21'!$D:$G,2,0))),"")</f>
        <v>18073</v>
      </c>
      <c r="T25" s="4" t="str">
        <f>IFERROR(IFERROR(VLOOKUP(J25,'Obs. Técnicas - 22'!$D:$G,3,0),(VLOOKUP(J25,'Obs. Técnicas - 21'!$D:$G,3,0))),"Hexis")</f>
        <v>ER ANALITICA</v>
      </c>
      <c r="U25" s="4">
        <f>IFERROR(IFERROR(VLOOKUP(J25,'Obs. Técnicas - 22'!$D:$G,4,0),(VLOOKUP(J25,'Obs. Técnicas - 21'!$D:$G,4,0))),"")</f>
        <v>0</v>
      </c>
      <c r="V25" s="4" t="s">
        <v>1405</v>
      </c>
    </row>
    <row r="26" spans="1:22" x14ac:dyDescent="0.25">
      <c r="A26" s="4" t="s">
        <v>23</v>
      </c>
      <c r="B26" s="4" t="s">
        <v>46</v>
      </c>
      <c r="C26" s="4" t="s">
        <v>47</v>
      </c>
      <c r="D26" s="4" t="s">
        <v>48</v>
      </c>
      <c r="E26" s="4" t="s">
        <v>49</v>
      </c>
      <c r="F26" s="4" t="s">
        <v>50</v>
      </c>
      <c r="G26" s="4" t="s">
        <v>51</v>
      </c>
      <c r="H26" s="4" t="s">
        <v>52</v>
      </c>
      <c r="I26" s="4" t="s">
        <v>38</v>
      </c>
      <c r="J26" s="9">
        <v>343250</v>
      </c>
      <c r="K26" s="4" t="s">
        <v>696</v>
      </c>
      <c r="L26" s="4" t="s">
        <v>1084</v>
      </c>
      <c r="M26" s="4" t="s">
        <v>1085</v>
      </c>
      <c r="N26" s="4" t="s">
        <v>54</v>
      </c>
      <c r="O26" s="5">
        <v>44089</v>
      </c>
      <c r="P26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6" s="5">
        <f>IFERROR(IFERROR(VLOOKUP(J26,'Obs. Técnicas - 22'!$D:$I,5,0),(VLOOKUP(J26,'Obs. Técnicas - 21'!$D:$I,5,0))),P26)</f>
        <v>44459</v>
      </c>
      <c r="R26" s="5" t="str">
        <f t="shared" ca="1" si="1"/>
        <v>Vencido</v>
      </c>
      <c r="S26" s="4" t="str">
        <f>IFERROR(IFERROR(VLOOKUP(J26,'Obs. Técnicas - 22'!$D:$G,2,0),(VLOOKUP(J26,'Obs. Técnicas - 21'!$D:$G,2,0))),"")</f>
        <v/>
      </c>
      <c r="T26" s="4" t="str">
        <f>IFERROR(IFERROR(VLOOKUP(J26,'Obs. Técnicas - 22'!$D:$G,3,0),(VLOOKUP(J26,'Obs. Técnicas - 21'!$D:$G,3,0))),"Hexis")</f>
        <v>Hexis</v>
      </c>
      <c r="U26" s="4" t="str">
        <f>IFERROR(IFERROR(VLOOKUP(J26,'Obs. Técnicas - 22'!$D:$G,4,0),(VLOOKUP(J26,'Obs. Técnicas - 21'!$D:$G,4,0))),"")</f>
        <v/>
      </c>
      <c r="V26" s="4" t="s">
        <v>1405</v>
      </c>
    </row>
    <row r="27" spans="1:22" x14ac:dyDescent="0.25">
      <c r="A27" s="4" t="s">
        <v>23</v>
      </c>
      <c r="B27" s="4" t="s">
        <v>46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51</v>
      </c>
      <c r="H27" s="4" t="s">
        <v>52</v>
      </c>
      <c r="I27" s="4" t="s">
        <v>55</v>
      </c>
      <c r="J27" s="9">
        <v>1378445</v>
      </c>
      <c r="K27" s="4" t="s">
        <v>696</v>
      </c>
      <c r="L27" s="4" t="s">
        <v>1068</v>
      </c>
      <c r="M27" s="4" t="s">
        <v>1085</v>
      </c>
      <c r="N27" s="4" t="s">
        <v>54</v>
      </c>
      <c r="O27" s="5">
        <v>44089</v>
      </c>
      <c r="P2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7" s="5">
        <f>IFERROR(IFERROR(VLOOKUP(J27,'Obs. Técnicas - 22'!$D:$I,5,0),(VLOOKUP(J27,'Obs. Técnicas - 21'!$D:$I,5,0))),P27)</f>
        <v>44459</v>
      </c>
      <c r="R27" s="5" t="str">
        <f t="shared" ca="1" si="1"/>
        <v>Vencido</v>
      </c>
      <c r="S27" s="4" t="str">
        <f>IFERROR(IFERROR(VLOOKUP(J27,'Obs. Técnicas - 22'!$D:$G,2,0),(VLOOKUP(J27,'Obs. Técnicas - 21'!$D:$G,2,0))),"")</f>
        <v/>
      </c>
      <c r="T27" s="4" t="str">
        <f>IFERROR(IFERROR(VLOOKUP(J27,'Obs. Técnicas - 22'!$D:$G,3,0),(VLOOKUP(J27,'Obs. Técnicas - 21'!$D:$G,3,0))),"Hexis")</f>
        <v>Hexis</v>
      </c>
      <c r="U27" s="4" t="str">
        <f>IFERROR(IFERROR(VLOOKUP(J27,'Obs. Técnicas - 22'!$D:$G,4,0),(VLOOKUP(J27,'Obs. Técnicas - 21'!$D:$G,4,0))),"")</f>
        <v/>
      </c>
      <c r="V27" s="4" t="s">
        <v>1405</v>
      </c>
    </row>
    <row r="28" spans="1:22" x14ac:dyDescent="0.25">
      <c r="A28" s="4" t="s">
        <v>23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41</v>
      </c>
      <c r="J28" s="9">
        <v>414013</v>
      </c>
      <c r="K28" s="4" t="s">
        <v>696</v>
      </c>
      <c r="L28" s="4" t="s">
        <v>1086</v>
      </c>
      <c r="M28" s="4" t="s">
        <v>1085</v>
      </c>
      <c r="N28" s="4" t="s">
        <v>54</v>
      </c>
      <c r="O28" s="5">
        <v>44089</v>
      </c>
      <c r="P28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8" s="5">
        <f>IFERROR(IFERROR(VLOOKUP(J28,'Obs. Técnicas - 22'!$D:$I,5,0),(VLOOKUP(J28,'Obs. Técnicas - 21'!$D:$I,5,0))),P28)</f>
        <v>44459</v>
      </c>
      <c r="R28" s="5" t="str">
        <f t="shared" ca="1" si="1"/>
        <v>Vencido</v>
      </c>
      <c r="S28" s="4" t="str">
        <f>IFERROR(IFERROR(VLOOKUP(J28,'Obs. Técnicas - 22'!$D:$G,2,0),(VLOOKUP(J28,'Obs. Técnicas - 21'!$D:$G,2,0))),"")</f>
        <v/>
      </c>
      <c r="T28" s="4" t="str">
        <f>IFERROR(IFERROR(VLOOKUP(J28,'Obs. Técnicas - 22'!$D:$G,3,0),(VLOOKUP(J28,'Obs. Técnicas - 21'!$D:$G,3,0))),"Hexis")</f>
        <v>Hexis</v>
      </c>
      <c r="U28" s="4" t="str">
        <f>IFERROR(IFERROR(VLOOKUP(J28,'Obs. Técnicas - 22'!$D:$G,4,0),(VLOOKUP(J28,'Obs. Técnicas - 21'!$D:$G,4,0))),"")</f>
        <v/>
      </c>
      <c r="V28" s="4" t="s">
        <v>1405</v>
      </c>
    </row>
    <row r="29" spans="1:22" x14ac:dyDescent="0.25">
      <c r="A29" s="4" t="s">
        <v>23</v>
      </c>
      <c r="B29" s="4" t="s">
        <v>46</v>
      </c>
      <c r="C29" s="4" t="s">
        <v>47</v>
      </c>
      <c r="D29" s="4" t="s">
        <v>48</v>
      </c>
      <c r="E29" s="4" t="s">
        <v>49</v>
      </c>
      <c r="F29" s="4" t="s">
        <v>50</v>
      </c>
      <c r="G29" s="4" t="s">
        <v>51</v>
      </c>
      <c r="H29" s="4" t="s">
        <v>52</v>
      </c>
      <c r="I29" s="4" t="s">
        <v>41</v>
      </c>
      <c r="J29" s="9">
        <v>8101742</v>
      </c>
      <c r="K29" s="4" t="s">
        <v>137</v>
      </c>
      <c r="L29" s="4" t="s">
        <v>1087</v>
      </c>
      <c r="M29" s="4" t="s">
        <v>1085</v>
      </c>
      <c r="N29" s="4" t="s">
        <v>54</v>
      </c>
      <c r="O29" s="5">
        <v>44089</v>
      </c>
      <c r="P29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29" s="5">
        <f>IFERROR(IFERROR(VLOOKUP(J29,'Obs. Técnicas - 22'!$D:$I,5,0),(VLOOKUP(J29,'Obs. Técnicas - 21'!$D:$I,5,0))),P29)</f>
        <v>44459</v>
      </c>
      <c r="R29" s="5" t="str">
        <f t="shared" ca="1" si="1"/>
        <v>Vencido</v>
      </c>
      <c r="S29" s="4" t="str">
        <f>IFERROR(IFERROR(VLOOKUP(J29,'Obs. Técnicas - 22'!$D:$G,2,0),(VLOOKUP(J29,'Obs. Técnicas - 21'!$D:$G,2,0))),"")</f>
        <v/>
      </c>
      <c r="T29" s="4" t="str">
        <f>IFERROR(IFERROR(VLOOKUP(J29,'Obs. Técnicas - 22'!$D:$G,3,0),(VLOOKUP(J29,'Obs. Técnicas - 21'!$D:$G,3,0))),"Hexis")</f>
        <v>Hexis</v>
      </c>
      <c r="U29" s="4" t="str">
        <f>IFERROR(IFERROR(VLOOKUP(J29,'Obs. Técnicas - 22'!$D:$G,4,0),(VLOOKUP(J29,'Obs. Técnicas - 21'!$D:$G,4,0))),"")</f>
        <v/>
      </c>
      <c r="V29" s="4" t="s">
        <v>1405</v>
      </c>
    </row>
    <row r="30" spans="1:22" x14ac:dyDescent="0.25">
      <c r="A30" s="4" t="s">
        <v>23</v>
      </c>
      <c r="B30" s="4" t="s">
        <v>62</v>
      </c>
      <c r="C30" s="4" t="s">
        <v>63</v>
      </c>
      <c r="D30" s="4" t="s">
        <v>64</v>
      </c>
      <c r="E30" s="4" t="s">
        <v>65</v>
      </c>
      <c r="F30" s="4" t="s">
        <v>66</v>
      </c>
      <c r="G30" s="4" t="s">
        <v>29</v>
      </c>
      <c r="H30" s="4" t="s">
        <v>67</v>
      </c>
      <c r="I30" s="4" t="s">
        <v>43</v>
      </c>
      <c r="J30" s="9" t="s">
        <v>1088</v>
      </c>
      <c r="K30" s="4" t="s">
        <v>696</v>
      </c>
      <c r="L30" s="4" t="s">
        <v>45</v>
      </c>
      <c r="M30" s="4" t="s">
        <v>72</v>
      </c>
      <c r="N30" s="4" t="s">
        <v>1089</v>
      </c>
      <c r="O30" s="5">
        <v>44068</v>
      </c>
      <c r="P30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30" s="5">
        <f>IFERROR(IFERROR(VLOOKUP(J30,'Obs. Técnicas - 22'!$D:$I,5,0),(VLOOKUP(J30,'Obs. Técnicas - 21'!$D:$I,5,0))),P30)</f>
        <v>44832</v>
      </c>
      <c r="R30" s="5" t="str">
        <f t="shared" ca="1" si="1"/>
        <v>Calibrado</v>
      </c>
      <c r="S30" s="4">
        <f>IFERROR(IFERROR(VLOOKUP(J30,'Obs. Técnicas - 22'!$D:$G,2,0),(VLOOKUP(J30,'Obs. Técnicas - 21'!$D:$G,2,0))),"")</f>
        <v>18243</v>
      </c>
      <c r="T30" s="4" t="str">
        <f>IFERROR(IFERROR(VLOOKUP(J30,'Obs. Técnicas - 22'!$D:$G,3,0),(VLOOKUP(J30,'Obs. Técnicas - 21'!$D:$G,3,0))),"Hexis")</f>
        <v>ER ANALITICA</v>
      </c>
      <c r="U30" s="4">
        <f>IFERROR(IFERROR(VLOOKUP(J30,'Obs. Técnicas - 22'!$D:$G,4,0),(VLOOKUP(J30,'Obs. Técnicas - 21'!$D:$G,4,0))),"")</f>
        <v>0</v>
      </c>
      <c r="V30" s="4" t="s">
        <v>1405</v>
      </c>
    </row>
    <row r="31" spans="1:22" x14ac:dyDescent="0.25">
      <c r="A31" s="4" t="s">
        <v>23</v>
      </c>
      <c r="B31" s="4" t="s">
        <v>62</v>
      </c>
      <c r="C31" s="4" t="s">
        <v>63</v>
      </c>
      <c r="D31" s="4" t="s">
        <v>64</v>
      </c>
      <c r="E31" s="4" t="s">
        <v>65</v>
      </c>
      <c r="F31" s="4" t="s">
        <v>66</v>
      </c>
      <c r="G31" s="4" t="s">
        <v>29</v>
      </c>
      <c r="H31" s="4" t="s">
        <v>67</v>
      </c>
      <c r="I31" s="4" t="s">
        <v>31</v>
      </c>
      <c r="J31" s="9">
        <v>306</v>
      </c>
      <c r="K31" s="4" t="s">
        <v>156</v>
      </c>
      <c r="L31" s="4" t="s">
        <v>1090</v>
      </c>
      <c r="M31" s="4" t="s">
        <v>72</v>
      </c>
      <c r="N31" s="4" t="s">
        <v>1089</v>
      </c>
      <c r="O31" s="5">
        <v>44069</v>
      </c>
      <c r="P31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31" s="5">
        <f>IFERROR(IFERROR(VLOOKUP(J31,'Obs. Técnicas - 22'!$D:$I,5,0),(VLOOKUP(J31,'Obs. Técnicas - 21'!$D:$I,5,0))),P31)</f>
        <v>44459</v>
      </c>
      <c r="R31" s="5" t="str">
        <f t="shared" ca="1" si="1"/>
        <v>Vencido</v>
      </c>
      <c r="S31" s="4" t="str">
        <f>IFERROR(IFERROR(VLOOKUP(J31,'Obs. Técnicas - 22'!$D:$G,2,0),(VLOOKUP(J31,'Obs. Técnicas - 21'!$D:$G,2,0))),"")</f>
        <v/>
      </c>
      <c r="T31" s="4" t="str">
        <f>IFERROR(IFERROR(VLOOKUP(J31,'Obs. Técnicas - 22'!$D:$G,3,0),(VLOOKUP(J31,'Obs. Técnicas - 21'!$D:$G,3,0))),"Hexis")</f>
        <v>Hexis</v>
      </c>
      <c r="U31" s="4" t="str">
        <f>IFERROR(IFERROR(VLOOKUP(J31,'Obs. Técnicas - 22'!$D:$G,4,0),(VLOOKUP(J31,'Obs. Técnicas - 21'!$D:$G,4,0))),"")</f>
        <v/>
      </c>
      <c r="V31" s="4" t="s">
        <v>1405</v>
      </c>
    </row>
    <row r="32" spans="1:22" x14ac:dyDescent="0.25">
      <c r="A32" s="4" t="s">
        <v>23</v>
      </c>
      <c r="B32" s="4" t="s">
        <v>62</v>
      </c>
      <c r="C32" s="4" t="s">
        <v>63</v>
      </c>
      <c r="D32" s="4" t="s">
        <v>64</v>
      </c>
      <c r="E32" s="4" t="s">
        <v>65</v>
      </c>
      <c r="F32" s="4" t="s">
        <v>66</v>
      </c>
      <c r="G32" s="4" t="s">
        <v>29</v>
      </c>
      <c r="H32" s="4" t="s">
        <v>67</v>
      </c>
      <c r="I32" s="4" t="s">
        <v>43</v>
      </c>
      <c r="J32" s="9" t="s">
        <v>1091</v>
      </c>
      <c r="K32" s="4" t="s">
        <v>696</v>
      </c>
      <c r="L32" s="4" t="s">
        <v>45</v>
      </c>
      <c r="M32" s="4" t="s">
        <v>72</v>
      </c>
      <c r="N32" s="4" t="s">
        <v>1089</v>
      </c>
      <c r="O32" s="5">
        <v>44069</v>
      </c>
      <c r="P32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44459</v>
      </c>
      <c r="Q32" s="5">
        <f>IFERROR(IFERROR(VLOOKUP(J32,'Obs. Técnicas - 22'!$D:$I,5,0),(VLOOKUP(J32,'Obs. Técnicas - 21'!$D:$I,5,0))),P32)</f>
        <v>44833</v>
      </c>
      <c r="R32" s="5" t="str">
        <f t="shared" ca="1" si="1"/>
        <v>Calibrado</v>
      </c>
      <c r="S32" s="4">
        <f>IFERROR(IFERROR(VLOOKUP(J32,'Obs. Técnicas - 22'!$D:$G,2,0),(VLOOKUP(J32,'Obs. Técnicas - 21'!$D:$G,2,0))),"")</f>
        <v>18251</v>
      </c>
      <c r="T32" s="4" t="str">
        <f>IFERROR(IFERROR(VLOOKUP(J32,'Obs. Técnicas - 22'!$D:$G,3,0),(VLOOKUP(J32,'Obs. Técnicas - 21'!$D:$G,3,0))),"Hexis")</f>
        <v>ER ANALITICA</v>
      </c>
      <c r="U32" s="4" t="str">
        <f>IFERROR(IFERROR(VLOOKUP(J32,'Obs. Técnicas - 22'!$D:$G,4,0),(VLOOKUP(J32,'Obs. Técnicas - 21'!$D:$G,4,0))),"")</f>
        <v>Carcaça superior avariada em todas teclas.</v>
      </c>
      <c r="V32" s="4" t="s">
        <v>1405</v>
      </c>
    </row>
    <row r="33" spans="1:22" x14ac:dyDescent="0.25">
      <c r="A33" s="4" t="s">
        <v>23</v>
      </c>
      <c r="B33" s="4" t="s">
        <v>213</v>
      </c>
      <c r="C33" s="31" t="s">
        <v>214</v>
      </c>
      <c r="D33" s="4" t="s">
        <v>188</v>
      </c>
      <c r="E33" s="4" t="s">
        <v>173</v>
      </c>
      <c r="F33" s="4" t="s">
        <v>174</v>
      </c>
      <c r="G33" s="4" t="s">
        <v>51</v>
      </c>
      <c r="H33" s="4" t="s">
        <v>175</v>
      </c>
      <c r="I33" s="4" t="s">
        <v>35</v>
      </c>
      <c r="J33" s="9" t="s">
        <v>1092</v>
      </c>
      <c r="K33" s="4" t="s">
        <v>87</v>
      </c>
      <c r="L33" s="4" t="s">
        <v>1093</v>
      </c>
      <c r="M33" s="4" t="s">
        <v>1094</v>
      </c>
      <c r="N33" s="4" t="s">
        <v>1095</v>
      </c>
      <c r="O33" s="5">
        <v>44173</v>
      </c>
      <c r="P33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44462</v>
      </c>
      <c r="Q33" s="5">
        <f>IFERROR(IFERROR(VLOOKUP(J33,'Obs. Técnicas - 22'!$D:$I,5,0),(VLOOKUP(J33,'Obs. Técnicas - 21'!$D:$I,5,0))),P33)</f>
        <v>44462</v>
      </c>
      <c r="R33" s="5" t="str">
        <f t="shared" ca="1" si="1"/>
        <v>Vencido</v>
      </c>
      <c r="S33" s="4" t="str">
        <f>IFERROR(IFERROR(VLOOKUP(J33,'Obs. Técnicas - 22'!$D:$G,2,0),(VLOOKUP(J33,'Obs. Técnicas - 21'!$D:$G,2,0))),"")</f>
        <v/>
      </c>
      <c r="T33" s="4" t="str">
        <f>IFERROR(IFERROR(VLOOKUP(J33,'Obs. Técnicas - 22'!$D:$G,3,0),(VLOOKUP(J33,'Obs. Técnicas - 21'!$D:$G,3,0))),"Hexis")</f>
        <v>Hexis</v>
      </c>
      <c r="U33" s="4" t="str">
        <f>IFERROR(IFERROR(VLOOKUP(J33,'Obs. Técnicas - 22'!$D:$G,4,0),(VLOOKUP(J33,'Obs. Técnicas - 21'!$D:$G,4,0))),"")</f>
        <v/>
      </c>
      <c r="V33" s="4" t="s">
        <v>1405</v>
      </c>
    </row>
    <row r="34" spans="1:22" x14ac:dyDescent="0.25">
      <c r="A34" s="4" t="s">
        <v>23</v>
      </c>
      <c r="B34" s="4" t="s">
        <v>502</v>
      </c>
      <c r="C34" s="4" t="s">
        <v>503</v>
      </c>
      <c r="D34" s="4" t="s">
        <v>504</v>
      </c>
      <c r="E34" s="4" t="s">
        <v>498</v>
      </c>
      <c r="F34" s="4" t="s">
        <v>499</v>
      </c>
      <c r="G34" s="4" t="s">
        <v>242</v>
      </c>
      <c r="H34" s="4" t="s">
        <v>415</v>
      </c>
      <c r="I34" s="4" t="s">
        <v>153</v>
      </c>
      <c r="J34" s="9">
        <v>6261862</v>
      </c>
      <c r="K34" s="4" t="s">
        <v>417</v>
      </c>
      <c r="L34" s="4" t="s">
        <v>154</v>
      </c>
      <c r="M34" s="4" t="s">
        <v>506</v>
      </c>
      <c r="N34" s="4" t="s">
        <v>501</v>
      </c>
      <c r="O34" s="5">
        <v>44173</v>
      </c>
      <c r="P34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44462</v>
      </c>
      <c r="Q34" s="5">
        <f>IFERROR(IFERROR(VLOOKUP(J34,'Obs. Técnicas - 22'!$D:$I,5,0),(VLOOKUP(J34,'Obs. Técnicas - 21'!$D:$I,5,0))),P34)</f>
        <v>44462</v>
      </c>
      <c r="R34" s="5" t="str">
        <f t="shared" ca="1" si="1"/>
        <v>Vencido</v>
      </c>
      <c r="S34" s="4" t="str">
        <f>IFERROR(IFERROR(VLOOKUP(J34,'Obs. Técnicas - 22'!$D:$G,2,0),(VLOOKUP(J34,'Obs. Técnicas - 21'!$D:$G,2,0))),"")</f>
        <v/>
      </c>
      <c r="T34" s="4" t="str">
        <f>IFERROR(IFERROR(VLOOKUP(J34,'Obs. Técnicas - 22'!$D:$G,3,0),(VLOOKUP(J34,'Obs. Técnicas - 21'!$D:$G,3,0))),"Hexis")</f>
        <v>Hexis</v>
      </c>
      <c r="U34" s="4" t="str">
        <f>IFERROR(IFERROR(VLOOKUP(J34,'Obs. Técnicas - 22'!$D:$G,4,0),(VLOOKUP(J34,'Obs. Técnicas - 21'!$D:$G,4,0))),"")</f>
        <v/>
      </c>
      <c r="V34" s="4" t="s">
        <v>1405</v>
      </c>
    </row>
    <row r="35" spans="1:22" x14ac:dyDescent="0.25">
      <c r="A35" s="4" t="s">
        <v>23</v>
      </c>
      <c r="B35" s="4" t="s">
        <v>502</v>
      </c>
      <c r="C35" s="4" t="s">
        <v>503</v>
      </c>
      <c r="D35" s="4" t="s">
        <v>504</v>
      </c>
      <c r="E35" s="4" t="s">
        <v>498</v>
      </c>
      <c r="F35" s="4" t="s">
        <v>499</v>
      </c>
      <c r="G35" s="4" t="s">
        <v>242</v>
      </c>
      <c r="H35" s="4" t="s">
        <v>415</v>
      </c>
      <c r="I35" s="4" t="s">
        <v>153</v>
      </c>
      <c r="J35" s="9">
        <v>6264735</v>
      </c>
      <c r="K35" s="4" t="s">
        <v>417</v>
      </c>
      <c r="L35" s="4" t="s">
        <v>154</v>
      </c>
      <c r="M35" s="4" t="s">
        <v>506</v>
      </c>
      <c r="N35" s="4" t="s">
        <v>501</v>
      </c>
      <c r="O35" s="5">
        <v>44173</v>
      </c>
      <c r="P35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44425</v>
      </c>
      <c r="Q35" s="5">
        <f>IFERROR(IFERROR(VLOOKUP(J35,'Obs. Técnicas - 22'!$D:$I,5,0),(VLOOKUP(J35,'Obs. Técnicas - 21'!$D:$I,5,0))),P35)</f>
        <v>44425</v>
      </c>
      <c r="R35" s="5" t="str">
        <f t="shared" ca="1" si="1"/>
        <v>Vencido</v>
      </c>
      <c r="S35" s="4" t="str">
        <f>IFERROR(IFERROR(VLOOKUP(J35,'Obs. Técnicas - 22'!$D:$G,2,0),(VLOOKUP(J35,'Obs. Técnicas - 21'!$D:$G,2,0))),"")</f>
        <v/>
      </c>
      <c r="T35" s="4" t="str">
        <f>IFERROR(IFERROR(VLOOKUP(J35,'Obs. Técnicas - 22'!$D:$G,3,0),(VLOOKUP(J35,'Obs. Técnicas - 21'!$D:$G,3,0))),"Hexis")</f>
        <v>Hexis</v>
      </c>
      <c r="U35" s="4" t="str">
        <f>IFERROR(IFERROR(VLOOKUP(J35,'Obs. Técnicas - 22'!$D:$G,4,0),(VLOOKUP(J35,'Obs. Técnicas - 21'!$D:$G,4,0))),"")</f>
        <v/>
      </c>
      <c r="V35" s="4" t="s">
        <v>1405</v>
      </c>
    </row>
    <row r="36" spans="1:22" x14ac:dyDescent="0.25">
      <c r="A36" s="4" t="s">
        <v>23</v>
      </c>
      <c r="B36" s="4" t="s">
        <v>447</v>
      </c>
      <c r="C36" s="4" t="s">
        <v>448</v>
      </c>
      <c r="D36" s="4" t="s">
        <v>449</v>
      </c>
      <c r="E36" s="4" t="s">
        <v>442</v>
      </c>
      <c r="F36" s="4" t="s">
        <v>443</v>
      </c>
      <c r="G36" s="4" t="s">
        <v>450</v>
      </c>
      <c r="H36" s="4" t="s">
        <v>415</v>
      </c>
      <c r="I36" s="4" t="s">
        <v>41</v>
      </c>
      <c r="J36" s="9" t="s">
        <v>1096</v>
      </c>
      <c r="K36" s="4" t="s">
        <v>87</v>
      </c>
      <c r="L36" s="4" t="s">
        <v>88</v>
      </c>
      <c r="M36" s="4" t="s">
        <v>435</v>
      </c>
      <c r="N36" s="4" t="s">
        <v>436</v>
      </c>
      <c r="O36" s="5">
        <v>44239</v>
      </c>
      <c r="P36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44425</v>
      </c>
      <c r="Q36" s="5">
        <f>IFERROR(IFERROR(VLOOKUP(J36,'Obs. Técnicas - 22'!$D:$I,5,0),(VLOOKUP(J36,'Obs. Técnicas - 21'!$D:$I,5,0))),P36)</f>
        <v>44425</v>
      </c>
      <c r="R36" s="5" t="str">
        <f t="shared" ca="1" si="1"/>
        <v>Vencido</v>
      </c>
      <c r="S36" s="4" t="str">
        <f>IFERROR(IFERROR(VLOOKUP(J36,'Obs. Técnicas - 22'!$D:$G,2,0),(VLOOKUP(J36,'Obs. Técnicas - 21'!$D:$G,2,0))),"")</f>
        <v/>
      </c>
      <c r="T36" s="4" t="str">
        <f>IFERROR(IFERROR(VLOOKUP(J36,'Obs. Técnicas - 22'!$D:$G,3,0),(VLOOKUP(J36,'Obs. Técnicas - 21'!$D:$G,3,0))),"Hexis")</f>
        <v>Hexis</v>
      </c>
      <c r="U36" s="4" t="str">
        <f>IFERROR(IFERROR(VLOOKUP(J36,'Obs. Técnicas - 22'!$D:$G,4,0),(VLOOKUP(J36,'Obs. Técnicas - 21'!$D:$G,4,0))),"")</f>
        <v/>
      </c>
      <c r="V36" s="4" t="s">
        <v>1405</v>
      </c>
    </row>
    <row r="37" spans="1:22" x14ac:dyDescent="0.25">
      <c r="A37" s="4" t="s">
        <v>23</v>
      </c>
      <c r="B37" s="4" t="s">
        <v>556</v>
      </c>
      <c r="C37" s="4" t="s">
        <v>557</v>
      </c>
      <c r="D37" s="4" t="s">
        <v>558</v>
      </c>
      <c r="E37" s="4" t="s">
        <v>559</v>
      </c>
      <c r="F37" s="4" t="s">
        <v>560</v>
      </c>
      <c r="G37" s="4" t="s">
        <v>430</v>
      </c>
      <c r="H37" s="4" t="s">
        <v>415</v>
      </c>
      <c r="I37" s="4" t="s">
        <v>41</v>
      </c>
      <c r="J37" s="9" t="s">
        <v>870</v>
      </c>
      <c r="K37" s="4" t="s">
        <v>87</v>
      </c>
      <c r="L37" s="4" t="s">
        <v>88</v>
      </c>
      <c r="M37" s="4" t="s">
        <v>552</v>
      </c>
      <c r="N37" s="4" t="s">
        <v>561</v>
      </c>
      <c r="O37" s="5">
        <v>44021</v>
      </c>
      <c r="P3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37" s="5">
        <f>IFERROR(IFERROR(VLOOKUP(J37,'Obs. Técnicas - 22'!$D:$I,5,0),(VLOOKUP(J37,'Obs. Técnicas - 21'!$D:$I,5,0))),P37)</f>
        <v>44426</v>
      </c>
      <c r="R37" s="5" t="str">
        <f t="shared" ca="1" si="1"/>
        <v>Vencido</v>
      </c>
      <c r="S37" s="4" t="str">
        <f>IFERROR(IFERROR(VLOOKUP(J37,'Obs. Técnicas - 22'!$D:$G,2,0),(VLOOKUP(J37,'Obs. Técnicas - 21'!$D:$G,2,0))),"")</f>
        <v/>
      </c>
      <c r="T37" s="4" t="str">
        <f>IFERROR(IFERROR(VLOOKUP(J37,'Obs. Técnicas - 22'!$D:$G,3,0),(VLOOKUP(J37,'Obs. Técnicas - 21'!$D:$G,3,0))),"Hexis")</f>
        <v>Hexis</v>
      </c>
      <c r="U37" s="4" t="str">
        <f>IFERROR(IFERROR(VLOOKUP(J37,'Obs. Técnicas - 22'!$D:$G,4,0),(VLOOKUP(J37,'Obs. Técnicas - 21'!$D:$G,4,0))),"")</f>
        <v/>
      </c>
      <c r="V37" s="4" t="s">
        <v>1405</v>
      </c>
    </row>
    <row r="38" spans="1:22" x14ac:dyDescent="0.25">
      <c r="A38" s="4" t="s">
        <v>23</v>
      </c>
      <c r="B38" s="4" t="s">
        <v>556</v>
      </c>
      <c r="C38" s="4" t="s">
        <v>557</v>
      </c>
      <c r="D38" s="4" t="s">
        <v>558</v>
      </c>
      <c r="E38" s="4" t="s">
        <v>559</v>
      </c>
      <c r="F38" s="4" t="s">
        <v>560</v>
      </c>
      <c r="G38" s="4" t="s">
        <v>430</v>
      </c>
      <c r="H38" s="4" t="s">
        <v>415</v>
      </c>
      <c r="I38" s="4" t="s">
        <v>35</v>
      </c>
      <c r="J38" s="9" t="s">
        <v>866</v>
      </c>
      <c r="K38" s="4" t="s">
        <v>696</v>
      </c>
      <c r="L38" s="4" t="s">
        <v>37</v>
      </c>
      <c r="M38" s="4" t="s">
        <v>552</v>
      </c>
      <c r="N38" s="4" t="s">
        <v>561</v>
      </c>
      <c r="O38" s="5">
        <v>44021</v>
      </c>
      <c r="P38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38" s="5">
        <f>IFERROR(IFERROR(VLOOKUP(J38,'Obs. Técnicas - 22'!$D:$I,5,0),(VLOOKUP(J38,'Obs. Técnicas - 21'!$D:$I,5,0))),P38)</f>
        <v>44372</v>
      </c>
      <c r="R38" s="5" t="str">
        <f t="shared" ca="1" si="1"/>
        <v>Vencido</v>
      </c>
      <c r="S38" s="4">
        <f>IFERROR(IFERROR(VLOOKUP(J38,'Obs. Técnicas - 22'!$D:$G,2,0),(VLOOKUP(J38,'Obs. Técnicas - 21'!$D:$G,2,0))),"")</f>
        <v>12717</v>
      </c>
      <c r="T38" s="4" t="str">
        <f>IFERROR(IFERROR(VLOOKUP(J38,'Obs. Técnicas - 22'!$D:$G,3,0),(VLOOKUP(J38,'Obs. Técnicas - 21'!$D:$G,3,0))),"Hexis")</f>
        <v>ER ANALITICA</v>
      </c>
      <c r="U38" s="4" t="str">
        <f>IFERROR(IFERROR(VLOOKUP(J38,'Obs. Técnicas - 22'!$D:$G,4,0),(VLOOKUP(J38,'Obs. Técnicas - 21'!$D:$G,4,0))),"")</f>
        <v>Compartimento de pilhas do instrumento encontra-se oxidado, sendo recomendado sua troca na próxima manutenção</v>
      </c>
      <c r="V38" s="4" t="s">
        <v>1405</v>
      </c>
    </row>
    <row r="39" spans="1:22" x14ac:dyDescent="0.25">
      <c r="A39" s="4" t="s">
        <v>23</v>
      </c>
      <c r="B39" s="4" t="s">
        <v>521</v>
      </c>
      <c r="C39" s="4" t="s">
        <v>522</v>
      </c>
      <c r="D39" s="4" t="s">
        <v>527</v>
      </c>
      <c r="E39" s="4" t="s">
        <v>521</v>
      </c>
      <c r="F39" s="4" t="s">
        <v>522</v>
      </c>
      <c r="G39" s="4" t="s">
        <v>430</v>
      </c>
      <c r="H39" s="4" t="s">
        <v>415</v>
      </c>
      <c r="I39" s="4" t="s">
        <v>35</v>
      </c>
      <c r="J39" s="9" t="s">
        <v>843</v>
      </c>
      <c r="K39" s="4" t="s">
        <v>696</v>
      </c>
      <c r="L39" s="4" t="s">
        <v>37</v>
      </c>
      <c r="M39" s="4" t="s">
        <v>523</v>
      </c>
      <c r="N39" s="4" t="s">
        <v>524</v>
      </c>
      <c r="O39" s="5">
        <v>44068</v>
      </c>
      <c r="P39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44409</v>
      </c>
      <c r="Q39" s="5">
        <f>IFERROR(IFERROR(VLOOKUP(J39,'Obs. Técnicas - 22'!$D:$I,5,0),(VLOOKUP(J39,'Obs. Técnicas - 21'!$D:$I,5,0))),P39)</f>
        <v>44370</v>
      </c>
      <c r="R39" s="5" t="str">
        <f t="shared" ca="1" si="1"/>
        <v>Vencido</v>
      </c>
      <c r="S39" s="4">
        <f>IFERROR(IFERROR(VLOOKUP(J39,'Obs. Técnicas - 22'!$D:$G,2,0),(VLOOKUP(J39,'Obs. Técnicas - 21'!$D:$G,2,0))),"")</f>
        <v>12668</v>
      </c>
      <c r="T39" s="4" t="str">
        <f>IFERROR(IFERROR(VLOOKUP(J39,'Obs. Técnicas - 22'!$D:$G,3,0),(VLOOKUP(J39,'Obs. Técnicas - 21'!$D:$G,3,0))),"Hexis")</f>
        <v>ER ANALITICA</v>
      </c>
      <c r="U39" s="4" t="str">
        <f>IFERROR(IFERROR(VLOOKUP(J39,'Obs. Técnicas - 22'!$D:$G,4,0),(VLOOKUP(J39,'Obs. Técnicas - 21'!$D:$G,4,0))),"")</f>
        <v>Necessário a troca de todos filtros opticos para ajustar os valores de leitura.</v>
      </c>
      <c r="V39" s="4" t="s">
        <v>1405</v>
      </c>
    </row>
    <row r="40" spans="1:22" x14ac:dyDescent="0.25">
      <c r="A40" s="4" t="s">
        <v>23</v>
      </c>
      <c r="B40" s="4" t="s">
        <v>521</v>
      </c>
      <c r="C40" s="4" t="s">
        <v>522</v>
      </c>
      <c r="D40" s="4" t="s">
        <v>527</v>
      </c>
      <c r="E40" s="4" t="s">
        <v>521</v>
      </c>
      <c r="F40" s="4" t="s">
        <v>522</v>
      </c>
      <c r="G40" s="4" t="s">
        <v>430</v>
      </c>
      <c r="H40" s="4" t="s">
        <v>415</v>
      </c>
      <c r="I40" s="4" t="s">
        <v>38</v>
      </c>
      <c r="J40" s="9">
        <v>12587</v>
      </c>
      <c r="K40" s="4" t="s">
        <v>1097</v>
      </c>
      <c r="L40" s="4" t="s">
        <v>1098</v>
      </c>
      <c r="M40" s="4" t="s">
        <v>523</v>
      </c>
      <c r="N40" s="4" t="s">
        <v>524</v>
      </c>
      <c r="O40" s="5">
        <v>44068</v>
      </c>
      <c r="P40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44105</v>
      </c>
      <c r="Q40" s="5">
        <f>IFERROR(IFERROR(VLOOKUP(J40,'Obs. Técnicas - 22'!$D:$I,5,0),(VLOOKUP(J40,'Obs. Técnicas - 21'!$D:$I,5,0))),P40)</f>
        <v>44370</v>
      </c>
      <c r="R40" s="5" t="str">
        <f t="shared" ca="1" si="1"/>
        <v>Vencido</v>
      </c>
      <c r="S40" s="4">
        <f>IFERROR(IFERROR(VLOOKUP(J40,'Obs. Técnicas - 22'!$D:$G,2,0),(VLOOKUP(J40,'Obs. Técnicas - 21'!$D:$G,2,0))),"")</f>
        <v>12666</v>
      </c>
      <c r="T40" s="4" t="str">
        <f>IFERROR(IFERROR(VLOOKUP(J40,'Obs. Técnicas - 22'!$D:$G,3,0),(VLOOKUP(J40,'Obs. Técnicas - 21'!$D:$G,3,0))),"Hexis")</f>
        <v>ER ANALITICA</v>
      </c>
      <c r="U40" s="4">
        <f>IFERROR(IFERROR(VLOOKUP(J40,'Obs. Técnicas - 22'!$D:$G,4,0),(VLOOKUP(J40,'Obs. Técnicas - 21'!$D:$G,4,0))),"")</f>
        <v>0</v>
      </c>
      <c r="V40" s="4" t="s">
        <v>1405</v>
      </c>
    </row>
    <row r="41" spans="1:22" x14ac:dyDescent="0.25">
      <c r="A41" s="4" t="s">
        <v>23</v>
      </c>
      <c r="B41" s="4" t="s">
        <v>521</v>
      </c>
      <c r="C41" s="4" t="s">
        <v>522</v>
      </c>
      <c r="D41" s="4" t="s">
        <v>527</v>
      </c>
      <c r="E41" s="4" t="s">
        <v>521</v>
      </c>
      <c r="F41" s="4" t="s">
        <v>522</v>
      </c>
      <c r="G41" s="4" t="s">
        <v>430</v>
      </c>
      <c r="H41" s="4" t="s">
        <v>415</v>
      </c>
      <c r="I41" s="4" t="s">
        <v>41</v>
      </c>
      <c r="J41" s="9">
        <v>768951</v>
      </c>
      <c r="K41" s="4" t="s">
        <v>696</v>
      </c>
      <c r="L41" s="4" t="s">
        <v>88</v>
      </c>
      <c r="M41" s="4" t="s">
        <v>523</v>
      </c>
      <c r="N41" s="4" t="s">
        <v>524</v>
      </c>
      <c r="O41" s="5">
        <v>44068</v>
      </c>
      <c r="P41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41" s="5">
        <f>IFERROR(IFERROR(VLOOKUP(J41,'Obs. Técnicas - 22'!$D:$I,5,0),(VLOOKUP(J41,'Obs. Técnicas - 21'!$D:$I,5,0))),P41)</f>
        <v>44370</v>
      </c>
      <c r="R41" s="5" t="str">
        <f t="shared" ca="1" si="1"/>
        <v>Vencido</v>
      </c>
      <c r="S41" s="4">
        <f>IFERROR(IFERROR(VLOOKUP(J41,'Obs. Técnicas - 22'!$D:$G,2,0),(VLOOKUP(J41,'Obs. Técnicas - 21'!$D:$G,2,0))),"")</f>
        <v>12661</v>
      </c>
      <c r="T41" s="4" t="str">
        <f>IFERROR(IFERROR(VLOOKUP(J41,'Obs. Técnicas - 22'!$D:$G,3,0),(VLOOKUP(J41,'Obs. Técnicas - 21'!$D:$G,3,0))),"Hexis")</f>
        <v>ER ANALITICA</v>
      </c>
      <c r="U41" s="4">
        <f>IFERROR(IFERROR(VLOOKUP(J41,'Obs. Técnicas - 22'!$D:$G,4,0),(VLOOKUP(J41,'Obs. Técnicas - 21'!$D:$G,4,0))),"")</f>
        <v>0</v>
      </c>
      <c r="V41" s="4" t="s">
        <v>1405</v>
      </c>
    </row>
    <row r="42" spans="1:22" x14ac:dyDescent="0.25">
      <c r="A42" s="1" t="s">
        <v>23</v>
      </c>
      <c r="B42" s="1" t="s">
        <v>145</v>
      </c>
      <c r="C42" s="1" t="s">
        <v>146</v>
      </c>
      <c r="D42" s="1" t="s">
        <v>161</v>
      </c>
      <c r="E42" s="1" t="s">
        <v>148</v>
      </c>
      <c r="F42" s="1" t="s">
        <v>149</v>
      </c>
      <c r="G42" s="1" t="s">
        <v>29</v>
      </c>
      <c r="H42" s="1" t="s">
        <v>150</v>
      </c>
      <c r="I42" s="1" t="s">
        <v>35</v>
      </c>
      <c r="J42" s="9" t="s">
        <v>162</v>
      </c>
      <c r="K42" s="1" t="s">
        <v>36</v>
      </c>
      <c r="L42" s="1" t="s">
        <v>37</v>
      </c>
      <c r="M42" s="1" t="s">
        <v>151</v>
      </c>
      <c r="N42" s="1" t="s">
        <v>152</v>
      </c>
      <c r="O42" s="2">
        <v>44013</v>
      </c>
      <c r="P42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44409</v>
      </c>
      <c r="Q42" s="5">
        <f>IFERROR(IFERROR(VLOOKUP(J42,'Obs. Técnicas - 22'!$D:$I,5,0),(VLOOKUP(J42,'Obs. Técnicas - 21'!$D:$I,5,0))),P42)</f>
        <v>44406</v>
      </c>
      <c r="R42" s="5" t="str">
        <f t="shared" ca="1" si="1"/>
        <v>Vencido</v>
      </c>
      <c r="S42" s="4">
        <f>IFERROR(IFERROR(VLOOKUP(J42,'Obs. Técnicas - 22'!$D:$G,2,0),(VLOOKUP(J42,'Obs. Técnicas - 21'!$D:$G,2,0))),"")</f>
        <v>13279</v>
      </c>
      <c r="T42" s="4" t="str">
        <f>IFERROR(IFERROR(VLOOKUP(J42,'Obs. Técnicas - 22'!$D:$G,3,0),(VLOOKUP(J42,'Obs. Técnicas - 21'!$D:$G,3,0))),"Hexis")</f>
        <v>ER ANALITICA</v>
      </c>
      <c r="U42" s="4">
        <f>IFERROR(IFERROR(VLOOKUP(J42,'Obs. Técnicas - 22'!$D:$G,4,0),(VLOOKUP(J42,'Obs. Técnicas - 21'!$D:$G,4,0))),"")</f>
        <v>0</v>
      </c>
      <c r="V42" s="4" t="s">
        <v>1405</v>
      </c>
    </row>
    <row r="43" spans="1:22" x14ac:dyDescent="0.25">
      <c r="A43" s="4" t="s">
        <v>23</v>
      </c>
      <c r="B43" s="4" t="s">
        <v>145</v>
      </c>
      <c r="C43" s="4" t="s">
        <v>146</v>
      </c>
      <c r="D43" s="4" t="s">
        <v>161</v>
      </c>
      <c r="E43" s="4" t="s">
        <v>148</v>
      </c>
      <c r="F43" s="4" t="s">
        <v>149</v>
      </c>
      <c r="G43" s="4" t="s">
        <v>29</v>
      </c>
      <c r="H43" s="4" t="s">
        <v>150</v>
      </c>
      <c r="I43" s="4" t="s">
        <v>55</v>
      </c>
      <c r="J43" s="9" t="s">
        <v>163</v>
      </c>
      <c r="K43" s="4" t="s">
        <v>36</v>
      </c>
      <c r="L43" s="4" t="s">
        <v>96</v>
      </c>
      <c r="M43" s="4" t="s">
        <v>151</v>
      </c>
      <c r="N43" s="4" t="s">
        <v>164</v>
      </c>
      <c r="O43" s="5"/>
      <c r="P43" s="5">
        <v>44424</v>
      </c>
      <c r="Q43" s="5">
        <v>44424</v>
      </c>
      <c r="R43" s="5" t="s">
        <v>1216</v>
      </c>
      <c r="S43" s="4">
        <v>13513</v>
      </c>
      <c r="T43" s="4" t="s">
        <v>621</v>
      </c>
      <c r="U43" s="4" t="str">
        <f>IFERROR(IFERROR(VLOOKUP(J43,'Obs. Técnicas - 22'!$D:$G,4,0),(VLOOKUP(J43,'Obs. Técnicas - 21'!$D:$G,4,0))),"")</f>
        <v/>
      </c>
      <c r="V43" s="4" t="s">
        <v>1405</v>
      </c>
    </row>
    <row r="44" spans="1:22" s="1" customFormat="1" x14ac:dyDescent="0.25">
      <c r="A44" s="1" t="s">
        <v>23</v>
      </c>
      <c r="B44" s="1" t="s">
        <v>218</v>
      </c>
      <c r="C44" s="1" t="s">
        <v>219</v>
      </c>
      <c r="D44" s="1" t="s">
        <v>220</v>
      </c>
      <c r="E44" s="1" t="s">
        <v>148</v>
      </c>
      <c r="F44" s="1" t="s">
        <v>149</v>
      </c>
      <c r="G44" s="1" t="s">
        <v>29</v>
      </c>
      <c r="H44" s="1" t="s">
        <v>175</v>
      </c>
      <c r="I44" s="1" t="s">
        <v>55</v>
      </c>
      <c r="J44" s="9">
        <v>141480001016</v>
      </c>
      <c r="K44" s="1" t="s">
        <v>36</v>
      </c>
      <c r="L44" s="1" t="s">
        <v>142</v>
      </c>
      <c r="M44" s="1" t="s">
        <v>222</v>
      </c>
      <c r="N44" s="1" t="s">
        <v>126</v>
      </c>
      <c r="O44" s="5">
        <v>44034</v>
      </c>
      <c r="P44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44501</v>
      </c>
      <c r="Q44" s="5">
        <f>IFERROR(IFERROR(VLOOKUP(J44,'Obs. Técnicas - 22'!$D:$I,5,0),(VLOOKUP(J44,'Obs. Técnicas - 21'!$D:$I,5,0))),P44)</f>
        <v>44469</v>
      </c>
      <c r="R44" s="5" t="str">
        <f ca="1">IF(Q44&lt;&gt;"",IF(Q44+365&gt;TODAY(),"Calibrado","Vencido"),"")</f>
        <v>Vencido</v>
      </c>
      <c r="S44" s="4">
        <f>IFERROR(IFERROR(VLOOKUP(J44,'Obs. Técnicas - 22'!$D:$G,2,0),(VLOOKUP(J44,'Obs. Técnicas - 21'!$D:$G,2,0))),"")</f>
        <v>13878</v>
      </c>
      <c r="T44" s="4" t="str">
        <f>IFERROR(IFERROR(VLOOKUP(J44,'Obs. Técnicas - 22'!$D:$G,3,0),(VLOOKUP(J44,'Obs. Técnicas - 21'!$D:$G,3,0))),"Hexis")</f>
        <v>ER ANALITICA</v>
      </c>
      <c r="U44" s="4">
        <f>IFERROR(IFERROR(VLOOKUP(J44,'Obs. Técnicas - 22'!$D:$G,4,0),(VLOOKUP(J44,'Obs. Técnicas - 21'!$D:$G,4,0))),"")</f>
        <v>0</v>
      </c>
      <c r="V44" s="4" t="s">
        <v>1405</v>
      </c>
    </row>
    <row r="45" spans="1:22" s="1" customFormat="1" x14ac:dyDescent="0.25">
      <c r="A45" s="1" t="s">
        <v>23</v>
      </c>
      <c r="B45" s="1" t="s">
        <v>228</v>
      </c>
      <c r="C45" s="1" t="s">
        <v>229</v>
      </c>
      <c r="D45" s="1" t="s">
        <v>230</v>
      </c>
      <c r="E45" s="1" t="s">
        <v>148</v>
      </c>
      <c r="F45" s="1" t="s">
        <v>149</v>
      </c>
      <c r="G45" s="1" t="s">
        <v>29</v>
      </c>
      <c r="H45" s="1" t="s">
        <v>175</v>
      </c>
      <c r="I45" s="1" t="s">
        <v>38</v>
      </c>
      <c r="J45" s="9">
        <v>4222022</v>
      </c>
      <c r="K45" s="1" t="s">
        <v>39</v>
      </c>
      <c r="L45" s="1" t="s">
        <v>234</v>
      </c>
      <c r="M45" s="1" t="s">
        <v>222</v>
      </c>
      <c r="N45" s="1" t="s">
        <v>126</v>
      </c>
      <c r="O45" s="5">
        <v>44469</v>
      </c>
      <c r="P45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44426</v>
      </c>
      <c r="Q45" s="5">
        <f>IFERROR(IFERROR(VLOOKUP(J45,'Obs. Técnicas - 22'!$D:$I,5,0),(VLOOKUP(J45,'Obs. Técnicas - 21'!$D:$I,5,0))),P45)</f>
        <v>44469</v>
      </c>
      <c r="R45" s="5" t="str">
        <f ca="1">IF(Q45&lt;&gt;"",IF(Q45+365&gt;TODAY(),"Calibrado","Vencido"),"")</f>
        <v>Vencido</v>
      </c>
      <c r="S45" s="4">
        <f>IFERROR(IFERROR(VLOOKUP(J45,'Obs. Técnicas - 22'!$D:$G,2,0),(VLOOKUP(J45,'Obs. Técnicas - 21'!$D:$G,2,0))),"")</f>
        <v>13964</v>
      </c>
      <c r="T45" s="4" t="str">
        <f>IFERROR(IFERROR(VLOOKUP(J45,'Obs. Técnicas - 22'!$D:$G,3,0),(VLOOKUP(J45,'Obs. Técnicas - 21'!$D:$G,3,0))),"Hexis")</f>
        <v>ER ANALITICA</v>
      </c>
      <c r="U45" s="4">
        <f>IFERROR(IFERROR(VLOOKUP(J45,'Obs. Técnicas - 22'!$D:$G,4,0),(VLOOKUP(J45,'Obs. Técnicas - 21'!$D:$G,4,0))),"")</f>
        <v>0</v>
      </c>
      <c r="V45" s="4" t="s">
        <v>1405</v>
      </c>
    </row>
    <row r="46" spans="1:22" x14ac:dyDescent="0.25">
      <c r="A46" s="4" t="s">
        <v>23</v>
      </c>
      <c r="B46" s="4" t="s">
        <v>78</v>
      </c>
      <c r="C46" s="4" t="s">
        <v>79</v>
      </c>
      <c r="D46" s="4" t="s">
        <v>98</v>
      </c>
      <c r="E46" s="4" t="s">
        <v>65</v>
      </c>
      <c r="F46" s="4" t="s">
        <v>66</v>
      </c>
      <c r="G46" s="4" t="s">
        <v>29</v>
      </c>
      <c r="H46" s="4" t="s">
        <v>67</v>
      </c>
      <c r="I46" s="4" t="s">
        <v>41</v>
      </c>
      <c r="J46" s="9">
        <v>2062585</v>
      </c>
      <c r="K46" s="4" t="s">
        <v>87</v>
      </c>
      <c r="L46" s="4" t="s">
        <v>88</v>
      </c>
      <c r="M46" s="4" t="s">
        <v>72</v>
      </c>
      <c r="N46" s="4" t="s">
        <v>82</v>
      </c>
      <c r="O46" s="5"/>
      <c r="P46" s="5">
        <v>44459</v>
      </c>
      <c r="Q46" s="5">
        <v>44459</v>
      </c>
      <c r="R46" s="5" t="s">
        <v>1216</v>
      </c>
      <c r="S46" s="4">
        <v>13927</v>
      </c>
      <c r="T46" s="4" t="s">
        <v>621</v>
      </c>
      <c r="U46" s="4">
        <f>IFERROR(IFERROR(VLOOKUP(J46,'Obs. Técnicas - 22'!$D:$G,4,0),(VLOOKUP(J46,'Obs. Técnicas - 21'!$D:$G,4,0))),"")</f>
        <v>0</v>
      </c>
      <c r="V46" s="4" t="s">
        <v>1405</v>
      </c>
    </row>
    <row r="47" spans="1:22" x14ac:dyDescent="0.25">
      <c r="A47" s="4" t="s">
        <v>23</v>
      </c>
      <c r="B47" s="4" t="s">
        <v>364</v>
      </c>
      <c r="C47" s="4" t="s">
        <v>365</v>
      </c>
      <c r="E47" s="4" t="s">
        <v>261</v>
      </c>
      <c r="F47" s="4" t="s">
        <v>262</v>
      </c>
      <c r="G47" s="4" t="s">
        <v>1278</v>
      </c>
      <c r="H47" s="4" t="s">
        <v>366</v>
      </c>
      <c r="I47" s="4" t="s">
        <v>250</v>
      </c>
      <c r="J47" s="9" t="s">
        <v>369</v>
      </c>
      <c r="K47" s="4" t="s">
        <v>36</v>
      </c>
      <c r="L47" s="4" t="s">
        <v>37</v>
      </c>
      <c r="M47" s="4" t="s">
        <v>368</v>
      </c>
      <c r="O47" s="5"/>
      <c r="Q47" s="5">
        <v>44442</v>
      </c>
      <c r="R47" s="5" t="s">
        <v>1216</v>
      </c>
      <c r="S47" s="4">
        <v>13758</v>
      </c>
      <c r="T47" s="4" t="s">
        <v>621</v>
      </c>
      <c r="U47" s="4" t="s">
        <v>982</v>
      </c>
      <c r="V47" s="4" t="s">
        <v>1405</v>
      </c>
    </row>
    <row r="48" spans="1:22" x14ac:dyDescent="0.25">
      <c r="A48" s="1" t="s">
        <v>23</v>
      </c>
      <c r="B48" s="1" t="s">
        <v>269</v>
      </c>
      <c r="C48" s="32" t="s">
        <v>270</v>
      </c>
      <c r="D48" s="1" t="s">
        <v>274</v>
      </c>
      <c r="E48" s="1" t="s">
        <v>261</v>
      </c>
      <c r="F48" s="1" t="s">
        <v>262</v>
      </c>
      <c r="G48" s="1" t="s">
        <v>267</v>
      </c>
      <c r="H48" s="1" t="s">
        <v>271</v>
      </c>
      <c r="I48" s="1" t="s">
        <v>250</v>
      </c>
      <c r="J48" s="9" t="s">
        <v>275</v>
      </c>
      <c r="K48" s="1" t="s">
        <v>36</v>
      </c>
      <c r="L48" s="1" t="s">
        <v>37</v>
      </c>
      <c r="M48" s="1" t="s">
        <v>272</v>
      </c>
      <c r="N48" s="1" t="s">
        <v>273</v>
      </c>
      <c r="O48" s="5"/>
      <c r="Q48" s="5">
        <v>44398</v>
      </c>
      <c r="R48" s="5" t="s">
        <v>1216</v>
      </c>
      <c r="S48" s="4">
        <v>13218</v>
      </c>
      <c r="T48" s="4" t="s">
        <v>621</v>
      </c>
      <c r="U48" s="1" t="s">
        <v>1375</v>
      </c>
      <c r="V48" s="4" t="s">
        <v>1405</v>
      </c>
    </row>
    <row r="49" spans="1:25" s="1" customFormat="1" x14ac:dyDescent="0.25">
      <c r="A49" s="4" t="s">
        <v>23</v>
      </c>
      <c r="B49" s="4" t="s">
        <v>1420</v>
      </c>
      <c r="C49" s="31" t="s">
        <v>1419</v>
      </c>
      <c r="D49" s="4" t="s">
        <v>1421</v>
      </c>
      <c r="E49" s="4" t="s">
        <v>49</v>
      </c>
      <c r="F49" s="4" t="s">
        <v>50</v>
      </c>
      <c r="G49" s="4" t="s">
        <v>51</v>
      </c>
      <c r="H49" s="4" t="s">
        <v>52</v>
      </c>
      <c r="I49" s="4" t="s">
        <v>38</v>
      </c>
      <c r="J49" s="9">
        <v>4222730</v>
      </c>
      <c r="K49" s="4" t="s">
        <v>39</v>
      </c>
      <c r="L49" s="4" t="s">
        <v>40</v>
      </c>
      <c r="M49" s="4" t="s">
        <v>53</v>
      </c>
      <c r="N49" s="4" t="s">
        <v>54</v>
      </c>
      <c r="O49" s="5">
        <v>44083</v>
      </c>
      <c r="P49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49" s="5">
        <f>IFERROR(IFERROR(VLOOKUP(J49,'Obs. Técnicas - 22'!$D:$I,5,0),(VLOOKUP(J49,'Obs. Técnicas - 21'!$D:$I,5,0))),P49)</f>
        <v>44455</v>
      </c>
      <c r="R49" s="5" t="str">
        <f t="shared" ref="R49:R58" ca="1" si="2">IF(Q49&lt;&gt;"",IF(Q49+365&gt;TODAY(),"Calibrado","Vencido"),"")</f>
        <v>Vencido</v>
      </c>
      <c r="S49" s="4">
        <f>IFERROR(IFERROR(VLOOKUP(J49,'Obs. Técnicas - 22'!$D:$G,2,0),(VLOOKUP(J49,'Obs. Técnicas - 21'!$D:$G,2,0))),"")</f>
        <v>13761</v>
      </c>
      <c r="T49" s="4" t="str">
        <f>IFERROR(IFERROR(VLOOKUP(J49,'Obs. Técnicas - 22'!$D:$G,3,0),(VLOOKUP(J49,'Obs. Técnicas - 21'!$D:$G,3,0))),"Hexis")</f>
        <v>ER ANALITICA</v>
      </c>
      <c r="U49" s="4">
        <f>IFERROR(IFERROR(VLOOKUP(J49,'Obs. Técnicas - 22'!$D:$G,4,0),(VLOOKUP(J49,'Obs. Técnicas - 21'!$D:$G,4,0))),"")</f>
        <v>0</v>
      </c>
      <c r="V49" s="4" t="s">
        <v>1405</v>
      </c>
    </row>
    <row r="50" spans="1:25" x14ac:dyDescent="0.25">
      <c r="A50" s="4" t="s">
        <v>23</v>
      </c>
      <c r="B50" s="4" t="s">
        <v>1420</v>
      </c>
      <c r="C50" s="31" t="s">
        <v>1419</v>
      </c>
      <c r="D50" s="4" t="s">
        <v>1424</v>
      </c>
      <c r="E50" s="4" t="s">
        <v>49</v>
      </c>
      <c r="F50" s="4" t="s">
        <v>50</v>
      </c>
      <c r="G50" s="4" t="s">
        <v>51</v>
      </c>
      <c r="H50" s="4" t="s">
        <v>52</v>
      </c>
      <c r="I50" s="4" t="s">
        <v>41</v>
      </c>
      <c r="J50" s="9" t="s">
        <v>60</v>
      </c>
      <c r="K50" s="4" t="s">
        <v>1188</v>
      </c>
      <c r="L50" s="4" t="s">
        <v>61</v>
      </c>
      <c r="M50" s="4" t="s">
        <v>53</v>
      </c>
      <c r="N50" s="4" t="s">
        <v>54</v>
      </c>
      <c r="O50" s="5"/>
      <c r="P50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0" s="5">
        <f>IFERROR(IFERROR(VLOOKUP(J50,'Obs. Técnicas - 22'!$D:$I,5,0),(VLOOKUP(J50,'Obs. Técnicas - 21'!$D:$I,5,0))),P50)</f>
        <v>44455</v>
      </c>
      <c r="R50" s="5" t="str">
        <f t="shared" ca="1" si="2"/>
        <v>Vencido</v>
      </c>
      <c r="S50" s="4">
        <f>IFERROR(IFERROR(VLOOKUP(J50,'Obs. Técnicas - 22'!$D:$G,2,0),(VLOOKUP(J50,'Obs. Técnicas - 21'!$D:$G,2,0))),"")</f>
        <v>13763</v>
      </c>
      <c r="T50" s="4" t="str">
        <f>IFERROR(IFERROR(VLOOKUP(J50,'Obs. Técnicas - 22'!$D:$G,3,0),(VLOOKUP(J50,'Obs. Técnicas - 21'!$D:$G,3,0))),"Hexis")</f>
        <v>ER ANALITICA</v>
      </c>
      <c r="U50" s="4">
        <f>IFERROR(IFERROR(VLOOKUP(J50,'Obs. Técnicas - 22'!$D:$G,4,0),(VLOOKUP(J50,'Obs. Técnicas - 21'!$D:$G,4,0))),"")</f>
        <v>0</v>
      </c>
      <c r="V50" s="4" t="s">
        <v>1405</v>
      </c>
    </row>
    <row r="51" spans="1:25" s="1" customFormat="1" x14ac:dyDescent="0.25">
      <c r="A51" s="4" t="s">
        <v>23</v>
      </c>
      <c r="B51" s="4" t="s">
        <v>195</v>
      </c>
      <c r="C51" s="4" t="s">
        <v>196</v>
      </c>
      <c r="D51" s="4" t="s">
        <v>197</v>
      </c>
      <c r="E51" s="4" t="s">
        <v>321</v>
      </c>
      <c r="F51" s="4" t="s">
        <v>322</v>
      </c>
      <c r="G51" s="4" t="s">
        <v>29</v>
      </c>
      <c r="H51" s="4" t="s">
        <v>323</v>
      </c>
      <c r="I51" s="4" t="s">
        <v>38</v>
      </c>
      <c r="J51" s="9" t="s">
        <v>324</v>
      </c>
      <c r="K51" s="4" t="s">
        <v>39</v>
      </c>
      <c r="L51" s="4" t="s">
        <v>40</v>
      </c>
      <c r="M51" s="4" t="s">
        <v>325</v>
      </c>
      <c r="N51" s="4" t="s">
        <v>326</v>
      </c>
      <c r="O51" s="5">
        <v>44279</v>
      </c>
      <c r="P51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1" s="5">
        <f>IFERROR(IFERROR(VLOOKUP(J51,'Obs. Técnicas - 22'!$D:$I,5,0),(VLOOKUP(J51,'Obs. Técnicas - 21'!$D:$I,5,0))),P51)</f>
        <v>44406</v>
      </c>
      <c r="R51" s="5" t="str">
        <f t="shared" ca="1" si="2"/>
        <v>Vencido</v>
      </c>
      <c r="S51" s="4" t="str">
        <f>IFERROR(IFERROR(VLOOKUP(J51,'Obs. Técnicas - 22'!$D:$G,2,0),(VLOOKUP(J51,'Obs. Técnicas - 21'!$D:$G,2,0))),"")</f>
        <v/>
      </c>
      <c r="T51" s="4" t="str">
        <f>IFERROR(IFERROR(VLOOKUP(J51,'Obs. Técnicas - 22'!$D:$G,3,0),(VLOOKUP(J51,'Obs. Técnicas - 21'!$D:$G,3,0))),"Hexis")</f>
        <v>Hexis</v>
      </c>
      <c r="U51" s="4" t="str">
        <f>IFERROR(IFERROR(VLOOKUP(J51,'Obs. Técnicas - 22'!$D:$G,4,0),(VLOOKUP(J51,'Obs. Técnicas - 21'!$D:$G,4,0))),"")</f>
        <v/>
      </c>
      <c r="V51" s="4" t="s">
        <v>1405</v>
      </c>
    </row>
    <row r="52" spans="1:25" x14ac:dyDescent="0.25">
      <c r="A52" s="38" t="s">
        <v>23</v>
      </c>
      <c r="B52" s="4" t="s">
        <v>195</v>
      </c>
      <c r="C52" s="4" t="s">
        <v>196</v>
      </c>
      <c r="D52" s="4" t="s">
        <v>197</v>
      </c>
      <c r="E52" s="4" t="s">
        <v>321</v>
      </c>
      <c r="F52" s="4" t="s">
        <v>322</v>
      </c>
      <c r="G52" s="4" t="s">
        <v>29</v>
      </c>
      <c r="H52" s="4" t="s">
        <v>323</v>
      </c>
      <c r="I52" s="4" t="s">
        <v>35</v>
      </c>
      <c r="J52" s="9" t="s">
        <v>327</v>
      </c>
      <c r="K52" s="4" t="s">
        <v>36</v>
      </c>
      <c r="L52" s="4" t="s">
        <v>128</v>
      </c>
      <c r="M52" s="4" t="s">
        <v>325</v>
      </c>
      <c r="N52" s="4" t="s">
        <v>326</v>
      </c>
      <c r="O52" s="5">
        <v>44284</v>
      </c>
      <c r="P52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2" s="5">
        <f>IFERROR(IFERROR(VLOOKUP(J52,'Obs. Técnicas - 22'!$D:$I,5,0),(VLOOKUP(J52,'Obs. Técnicas - 21'!$D:$I,5,0))),P52)</f>
        <v>44406</v>
      </c>
      <c r="R52" s="5" t="str">
        <f t="shared" ca="1" si="2"/>
        <v>Vencido</v>
      </c>
      <c r="S52" s="4" t="str">
        <f>IFERROR(IFERROR(VLOOKUP(J52,'Obs. Técnicas - 22'!$D:$G,2,0),(VLOOKUP(J52,'Obs. Técnicas - 21'!$D:$G,2,0))),"")</f>
        <v/>
      </c>
      <c r="T52" s="4" t="str">
        <f>IFERROR(IFERROR(VLOOKUP(J52,'Obs. Técnicas - 22'!$D:$G,3,0),(VLOOKUP(J52,'Obs. Técnicas - 21'!$D:$G,3,0))),"Hexis")</f>
        <v>Hexis</v>
      </c>
      <c r="U52" s="4" t="str">
        <f>IFERROR(IFERROR(VLOOKUP(J52,'Obs. Técnicas - 22'!$D:$G,4,0),(VLOOKUP(J52,'Obs. Técnicas - 21'!$D:$G,4,0))),"")</f>
        <v/>
      </c>
      <c r="V52" s="4" t="s">
        <v>1405</v>
      </c>
    </row>
    <row r="53" spans="1:25" x14ac:dyDescent="0.25">
      <c r="A53" s="38" t="s">
        <v>23</v>
      </c>
      <c r="B53" s="4" t="s">
        <v>195</v>
      </c>
      <c r="C53" s="4" t="s">
        <v>196</v>
      </c>
      <c r="D53" s="4" t="s">
        <v>197</v>
      </c>
      <c r="E53" s="4" t="s">
        <v>321</v>
      </c>
      <c r="F53" s="4" t="s">
        <v>322</v>
      </c>
      <c r="G53" s="4" t="s">
        <v>29</v>
      </c>
      <c r="H53" s="4" t="s">
        <v>323</v>
      </c>
      <c r="I53" s="4" t="s">
        <v>41</v>
      </c>
      <c r="J53" s="9">
        <v>200710001495</v>
      </c>
      <c r="K53" s="4" t="s">
        <v>36</v>
      </c>
      <c r="L53" s="4" t="s">
        <v>328</v>
      </c>
      <c r="M53" s="4" t="s">
        <v>325</v>
      </c>
      <c r="N53" s="4" t="s">
        <v>326</v>
      </c>
      <c r="O53" s="5">
        <v>44643</v>
      </c>
      <c r="P53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3" s="5">
        <f>IFERROR(IFERROR(VLOOKUP(J53,'Obs. Técnicas - 22'!$D:$I,5,0),(VLOOKUP(J53,'Obs. Técnicas - 21'!$D:$I,5,0))),P53)</f>
        <v>44643</v>
      </c>
      <c r="R53" s="5" t="str">
        <f t="shared" ca="1" si="2"/>
        <v>Vencido</v>
      </c>
      <c r="S53" s="4">
        <f>IFERROR(IFERROR(VLOOKUP(J53,'Obs. Técnicas - 22'!$D:$G,2,0),(VLOOKUP(J53,'Obs. Técnicas - 21'!$D:$G,2,0))),"")</f>
        <v>15872</v>
      </c>
      <c r="T53" s="4" t="str">
        <f>IFERROR(IFERROR(VLOOKUP(J53,'Obs. Técnicas - 22'!$D:$G,3,0),(VLOOKUP(J53,'Obs. Técnicas - 21'!$D:$G,3,0))),"Hexis")</f>
        <v>ER ANALITICA</v>
      </c>
      <c r="U53" s="4" t="str">
        <f>IFERROR(IFERROR(VLOOKUP(J53,'Obs. Técnicas - 22'!$D:$G,4,0),(VLOOKUP(J53,'Obs. Técnicas - 21'!$D:$G,4,0))),"")</f>
        <v xml:space="preserve"> Equipamento apresenta demasiada lentidão, indicando fim de vida útil.</v>
      </c>
      <c r="V53" s="4" t="s">
        <v>1405</v>
      </c>
    </row>
    <row r="54" spans="1:25" x14ac:dyDescent="0.25">
      <c r="A54" s="38" t="s">
        <v>23</v>
      </c>
      <c r="B54" s="4" t="s">
        <v>346</v>
      </c>
      <c r="C54" s="4" t="s">
        <v>347</v>
      </c>
      <c r="D54" s="4" t="s">
        <v>348</v>
      </c>
      <c r="E54" s="4" t="s">
        <v>321</v>
      </c>
      <c r="F54" s="4" t="s">
        <v>322</v>
      </c>
      <c r="G54" s="4" t="s">
        <v>29</v>
      </c>
      <c r="H54" s="4" t="s">
        <v>323</v>
      </c>
      <c r="I54" s="4" t="s">
        <v>38</v>
      </c>
      <c r="J54" s="9" t="s">
        <v>349</v>
      </c>
      <c r="K54" s="4" t="s">
        <v>719</v>
      </c>
      <c r="L54" s="4" t="s">
        <v>86</v>
      </c>
      <c r="M54" s="4" t="s">
        <v>350</v>
      </c>
      <c r="N54" s="4" t="s">
        <v>126</v>
      </c>
      <c r="O54" s="5">
        <v>44229</v>
      </c>
      <c r="P54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4" s="5">
        <f>IFERROR(IFERROR(VLOOKUP(J54,'Obs. Técnicas - 22'!$D:$I,5,0),(VLOOKUP(J54,'Obs. Técnicas - 21'!$D:$I,5,0))),P54)</f>
        <v>44642</v>
      </c>
      <c r="R54" s="5" t="str">
        <f t="shared" ca="1" si="2"/>
        <v>Vencido</v>
      </c>
      <c r="S54" s="4">
        <f>IFERROR(IFERROR(VLOOKUP(J54,'Obs. Técnicas - 22'!$D:$G,2,0),(VLOOKUP(J54,'Obs. Técnicas - 21'!$D:$G,2,0))),"")</f>
        <v>15856</v>
      </c>
      <c r="T54" s="4" t="str">
        <f>IFERROR(IFERROR(VLOOKUP(J54,'Obs. Técnicas - 22'!$D:$G,3,0),(VLOOKUP(J54,'Obs. Técnicas - 21'!$D:$G,3,0))),"Hexis")</f>
        <v>ER ANALITICA</v>
      </c>
      <c r="U54" s="4">
        <f>IFERROR(IFERROR(VLOOKUP(J54,'Obs. Técnicas - 22'!$D:$G,4,0),(VLOOKUP(J54,'Obs. Técnicas - 21'!$D:$G,4,0))),"")</f>
        <v>0</v>
      </c>
      <c r="V54" s="4" t="s">
        <v>1405</v>
      </c>
    </row>
    <row r="55" spans="1:25" x14ac:dyDescent="0.25">
      <c r="A55" s="38" t="s">
        <v>23</v>
      </c>
      <c r="B55" s="4" t="s">
        <v>346</v>
      </c>
      <c r="C55" s="4" t="s">
        <v>347</v>
      </c>
      <c r="D55" s="4" t="s">
        <v>348</v>
      </c>
      <c r="E55" s="4" t="s">
        <v>321</v>
      </c>
      <c r="F55" s="4" t="s">
        <v>322</v>
      </c>
      <c r="G55" s="4" t="s">
        <v>29</v>
      </c>
      <c r="H55" s="4" t="s">
        <v>323</v>
      </c>
      <c r="I55" s="4" t="s">
        <v>55</v>
      </c>
      <c r="J55" s="9" t="s">
        <v>352</v>
      </c>
      <c r="K55" s="4" t="s">
        <v>36</v>
      </c>
      <c r="L55" s="4" t="s">
        <v>96</v>
      </c>
      <c r="M55" s="4" t="s">
        <v>350</v>
      </c>
      <c r="N55" s="4" t="s">
        <v>126</v>
      </c>
      <c r="O55" s="5">
        <v>44229</v>
      </c>
      <c r="P55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44406</v>
      </c>
      <c r="Q55" s="5">
        <f>IFERROR(IFERROR(VLOOKUP(J55,'Obs. Técnicas - 22'!$D:$I,5,0),(VLOOKUP(J55,'Obs. Técnicas - 21'!$D:$I,5,0))),P55)</f>
        <v>44406</v>
      </c>
      <c r="R55" s="5" t="str">
        <f t="shared" ca="1" si="2"/>
        <v>Vencido</v>
      </c>
      <c r="S55" s="4" t="str">
        <f>IFERROR(IFERROR(VLOOKUP(J55,'Obs. Técnicas - 22'!$D:$G,2,0),(VLOOKUP(J55,'Obs. Técnicas - 21'!$D:$G,2,0))),"")</f>
        <v/>
      </c>
      <c r="T55" s="4" t="str">
        <f>IFERROR(IFERROR(VLOOKUP(J55,'Obs. Técnicas - 22'!$D:$G,3,0),(VLOOKUP(J55,'Obs. Técnicas - 21'!$D:$G,3,0))),"Hexis")</f>
        <v>Hexis</v>
      </c>
      <c r="U55" s="4" t="str">
        <f>IFERROR(IFERROR(VLOOKUP(J55,'Obs. Técnicas - 22'!$D:$G,4,0),(VLOOKUP(J55,'Obs. Técnicas - 21'!$D:$G,4,0))),"")</f>
        <v/>
      </c>
      <c r="V55" s="4" t="s">
        <v>1405</v>
      </c>
    </row>
    <row r="56" spans="1:25" x14ac:dyDescent="0.25">
      <c r="A56" s="38" t="s">
        <v>23</v>
      </c>
      <c r="B56" s="4" t="s">
        <v>346</v>
      </c>
      <c r="C56" s="4" t="s">
        <v>347</v>
      </c>
      <c r="D56" s="4" t="s">
        <v>348</v>
      </c>
      <c r="E56" s="4" t="s">
        <v>321</v>
      </c>
      <c r="F56" s="4" t="s">
        <v>322</v>
      </c>
      <c r="G56" s="4" t="s">
        <v>29</v>
      </c>
      <c r="H56" s="4" t="s">
        <v>323</v>
      </c>
      <c r="I56" s="4" t="s">
        <v>153</v>
      </c>
      <c r="J56" s="9" t="s">
        <v>353</v>
      </c>
      <c r="K56" s="4" t="s">
        <v>39</v>
      </c>
      <c r="L56" s="4" t="s">
        <v>154</v>
      </c>
      <c r="M56" s="4" t="s">
        <v>350</v>
      </c>
      <c r="N56" s="4" t="s">
        <v>126</v>
      </c>
      <c r="O56" s="5">
        <v>44229</v>
      </c>
      <c r="P56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0</v>
      </c>
      <c r="Q56" s="5">
        <f>IFERROR(IFERROR(VLOOKUP(J56,'Obs. Técnicas - 22'!$D:$I,5,0),(VLOOKUP(J56,'Obs. Técnicas - 21'!$D:$I,5,0))),P56)</f>
        <v>0</v>
      </c>
      <c r="R56" s="5" t="str">
        <f t="shared" ca="1" si="2"/>
        <v>Vencido</v>
      </c>
      <c r="S56" s="4" t="str">
        <f>IFERROR(IFERROR(VLOOKUP(J56,'Obs. Técnicas - 22'!$D:$G,2,0),(VLOOKUP(J56,'Obs. Técnicas - 21'!$D:$G,2,0))),"")</f>
        <v/>
      </c>
      <c r="T56" s="4" t="str">
        <f>IFERROR(IFERROR(VLOOKUP(J56,'Obs. Técnicas - 22'!$D:$G,3,0),(VLOOKUP(J56,'Obs. Técnicas - 21'!$D:$G,3,0))),"Hexis")</f>
        <v>Hexis</v>
      </c>
      <c r="U56" s="4" t="str">
        <f>IFERROR(IFERROR(VLOOKUP(J56,'Obs. Técnicas - 22'!$D:$G,4,0),(VLOOKUP(J56,'Obs. Técnicas - 21'!$D:$G,4,0))),"")</f>
        <v/>
      </c>
      <c r="V56" s="4" t="s">
        <v>1405</v>
      </c>
    </row>
    <row r="57" spans="1:25" x14ac:dyDescent="0.25">
      <c r="A57" s="38" t="s">
        <v>23</v>
      </c>
      <c r="B57" s="4" t="s">
        <v>346</v>
      </c>
      <c r="C57" s="4" t="s">
        <v>347</v>
      </c>
      <c r="D57" s="4" t="s">
        <v>348</v>
      </c>
      <c r="E57" s="4" t="s">
        <v>321</v>
      </c>
      <c r="F57" s="4" t="s">
        <v>322</v>
      </c>
      <c r="G57" s="4" t="s">
        <v>29</v>
      </c>
      <c r="H57" s="4" t="s">
        <v>323</v>
      </c>
      <c r="I57" s="4" t="s">
        <v>41</v>
      </c>
      <c r="J57" s="9" t="s">
        <v>354</v>
      </c>
      <c r="K57" s="4" t="s">
        <v>87</v>
      </c>
      <c r="L57" s="4" t="s">
        <v>88</v>
      </c>
      <c r="M57" s="4" t="s">
        <v>350</v>
      </c>
      <c r="N57" s="4" t="s">
        <v>126</v>
      </c>
      <c r="O57" s="5">
        <v>44229</v>
      </c>
      <c r="P57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44264</v>
      </c>
      <c r="Q57" s="5">
        <f>IFERROR(IFERROR(VLOOKUP(J57,'Obs. Técnicas - 22'!$D:$I,5,0),(VLOOKUP(J57,'Obs. Técnicas - 21'!$D:$I,5,0))),P57)</f>
        <v>44264</v>
      </c>
      <c r="R57" s="5" t="str">
        <f t="shared" ca="1" si="2"/>
        <v>Vencido</v>
      </c>
      <c r="S57" s="4" t="str">
        <f>IFERROR(IFERROR(VLOOKUP(J57,'Obs. Técnicas - 22'!$D:$G,2,0),(VLOOKUP(J57,'Obs. Técnicas - 21'!$D:$G,2,0))),"")</f>
        <v/>
      </c>
      <c r="T57" s="4" t="str">
        <f>IFERROR(IFERROR(VLOOKUP(J57,'Obs. Técnicas - 22'!$D:$G,3,0),(VLOOKUP(J57,'Obs. Técnicas - 21'!$D:$G,3,0))),"Hexis")</f>
        <v>Hexis</v>
      </c>
      <c r="U57" s="4" t="str">
        <f>IFERROR(IFERROR(VLOOKUP(J57,'Obs. Técnicas - 22'!$D:$G,4,0),(VLOOKUP(J57,'Obs. Técnicas - 21'!$D:$G,4,0))),"")</f>
        <v/>
      </c>
      <c r="V57" s="4" t="s">
        <v>1405</v>
      </c>
    </row>
    <row r="58" spans="1:25" x14ac:dyDescent="0.25">
      <c r="A58" s="38" t="s">
        <v>23</v>
      </c>
      <c r="B58" s="4" t="s">
        <v>346</v>
      </c>
      <c r="C58" s="4" t="s">
        <v>347</v>
      </c>
      <c r="D58" s="4" t="s">
        <v>348</v>
      </c>
      <c r="E58" s="4" t="s">
        <v>321</v>
      </c>
      <c r="F58" s="4" t="s">
        <v>322</v>
      </c>
      <c r="G58" s="4" t="s">
        <v>29</v>
      </c>
      <c r="H58" s="4" t="s">
        <v>323</v>
      </c>
      <c r="I58" s="4" t="s">
        <v>43</v>
      </c>
      <c r="J58" s="9" t="s">
        <v>356</v>
      </c>
      <c r="K58" s="4" t="s">
        <v>36</v>
      </c>
      <c r="L58" s="4" t="s">
        <v>45</v>
      </c>
      <c r="M58" s="4" t="s">
        <v>350</v>
      </c>
      <c r="N58" s="4" t="s">
        <v>126</v>
      </c>
      <c r="O58" s="5"/>
      <c r="P58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44306</v>
      </c>
      <c r="Q58" s="5">
        <f>IFERROR(IFERROR(VLOOKUP(J58,'Obs. Técnicas - 22'!$D:$I,5,0),(VLOOKUP(J58,'Obs. Técnicas - 21'!$D:$I,5,0))),P58)</f>
        <v>44642</v>
      </c>
      <c r="R58" s="5" t="str">
        <f t="shared" ca="1" si="2"/>
        <v>Vencido</v>
      </c>
      <c r="S58" s="4">
        <f>IFERROR(IFERROR(VLOOKUP(J58,'Obs. Técnicas - 22'!$D:$G,2,0),(VLOOKUP(J58,'Obs. Técnicas - 21'!$D:$G,2,0))),"")</f>
        <v>15861</v>
      </c>
      <c r="T58" s="4" t="str">
        <f>IFERROR(IFERROR(VLOOKUP(J58,'Obs. Técnicas - 22'!$D:$G,3,0),(VLOOKUP(J58,'Obs. Técnicas - 21'!$D:$G,3,0))),"Hexis")</f>
        <v>ER ANALITICA</v>
      </c>
      <c r="U58" s="4">
        <f>IFERROR(IFERROR(VLOOKUP(J58,'Obs. Técnicas - 22'!$D:$G,4,0),(VLOOKUP(J58,'Obs. Técnicas - 21'!$D:$G,4,0))),"")</f>
        <v>0</v>
      </c>
      <c r="V58" s="4" t="s">
        <v>1405</v>
      </c>
    </row>
    <row r="59" spans="1:25" x14ac:dyDescent="0.25">
      <c r="A59" s="38" t="s">
        <v>23</v>
      </c>
      <c r="B59" s="4" t="s">
        <v>195</v>
      </c>
      <c r="C59" s="4" t="s">
        <v>196</v>
      </c>
      <c r="D59" s="4" t="s">
        <v>197</v>
      </c>
      <c r="E59" s="4" t="s">
        <v>321</v>
      </c>
      <c r="F59" s="4" t="s">
        <v>322</v>
      </c>
      <c r="G59" s="4" t="s">
        <v>29</v>
      </c>
      <c r="H59" s="4" t="s">
        <v>323</v>
      </c>
      <c r="I59" s="4" t="s">
        <v>41</v>
      </c>
      <c r="J59" s="9">
        <v>1518973</v>
      </c>
      <c r="K59" s="4" t="s">
        <v>87</v>
      </c>
      <c r="L59" s="4" t="s">
        <v>88</v>
      </c>
      <c r="M59" s="4" t="s">
        <v>325</v>
      </c>
      <c r="N59" s="4" t="s">
        <v>326</v>
      </c>
      <c r="O59" s="5">
        <v>44279</v>
      </c>
      <c r="P59" s="5">
        <f>IFERROR(IF(VLOOKUP(Controle[[#This Row],[Serial Number]],'Obs. Técnicas - 21'!$D:$J,5,0)=Controle[[#This Row],[Coluna2]],Controle[[#This Row],[Coluna2]],(VLOOKUP(Controle[[#This Row],[Serial Number]],'Obs. Técnicas - 21'!$D:$J,5,0))),Controle[[#This Row],[Coluna2]])</f>
        <v>44623</v>
      </c>
      <c r="Q59" s="5">
        <f>IFERROR(IFERROR(IFERROR(VLOOKUP(J59,Obs.Técnicas23[[Número de Série]:[Mês]],5,0),VLOOKUP(J59,Obs.Técnicas22[[Número de Série]:[Mês]],5,0)),(VLOOKUP(J59,Obs.Técnicas21[[Número de Série]:[Mês]],5,0))),P59)</f>
        <v>44643</v>
      </c>
      <c r="R59" s="5" t="str">
        <f ca="1">IF(Q59&lt;&gt;"",IF(Q59+365&gt;TODAY(),"Calibrado","Vencido"),"")</f>
        <v>Vencido</v>
      </c>
      <c r="S59" s="4">
        <f>IFERROR(IFERROR(IFERROR(VLOOKUP(J59,Obs.Técnicas23[[Número de Série]:[Mês]],2,0),VLOOKUP(J59,Obs.Técnicas22[[Número de Série]:[Mês]],2,0)),(VLOOKUP(J59,Obs.Técnicas21[[Número de Série]:[Mês]],2,0))),"")</f>
        <v>15873</v>
      </c>
      <c r="T59" s="4" t="str">
        <f>IFERROR(IFERROR(IFERROR(VLOOKUP(J59,Obs.Técnicas23[[Número de Série]:[Mês]],3,0),VLOOKUP(J59,Obs.Técnicas22[[Número de Série]:[Mês]],3,0)),(VLOOKUP(J59,Obs.Técnicas21[[Número de Série]:[Mês]],3,0))),"Hexis")</f>
        <v>ER ANALITICA</v>
      </c>
      <c r="U59" s="4">
        <f>IFERROR(IFERROR(IFERROR(VLOOKUP(J59,Obs.Técnicas23[[Número de Série]:[Mês]],4,0),VLOOKUP(J59,Obs.Técnicas22[[Número de Série]:[Mês]],4,0)),(VLOOKUP(J59,Obs.Técnicas21[[Número de Série]:[Mês]],4,0))),"")</f>
        <v>0</v>
      </c>
      <c r="V59" s="39" t="s">
        <v>1404</v>
      </c>
      <c r="W59" s="1"/>
      <c r="X59" s="1"/>
      <c r="Y59" s="1"/>
    </row>
    <row r="60" spans="1:25" x14ac:dyDescent="0.25">
      <c r="A60" s="4" t="s">
        <v>23</v>
      </c>
      <c r="B60" s="4" t="s">
        <v>447</v>
      </c>
      <c r="C60" s="4" t="s">
        <v>448</v>
      </c>
      <c r="D60" s="4" t="s">
        <v>449</v>
      </c>
      <c r="E60" s="4" t="s">
        <v>442</v>
      </c>
      <c r="F60" s="4" t="s">
        <v>443</v>
      </c>
      <c r="G60" s="4" t="s">
        <v>450</v>
      </c>
      <c r="H60" s="4" t="s">
        <v>415</v>
      </c>
      <c r="I60" s="4" t="s">
        <v>68</v>
      </c>
      <c r="J60" s="9" t="s">
        <v>451</v>
      </c>
      <c r="K60" s="4" t="s">
        <v>70</v>
      </c>
      <c r="L60" s="4" t="s">
        <v>452</v>
      </c>
      <c r="M60" s="4" t="s">
        <v>435</v>
      </c>
      <c r="N60" s="4" t="s">
        <v>436</v>
      </c>
      <c r="O60" s="5"/>
      <c r="Q60" s="5">
        <v>44678</v>
      </c>
      <c r="R60" s="5" t="s">
        <v>1141</v>
      </c>
      <c r="S60" s="4">
        <v>16221</v>
      </c>
      <c r="T60" s="4" t="s">
        <v>621</v>
      </c>
      <c r="U60" s="4" t="s">
        <v>759</v>
      </c>
      <c r="V60" s="4" t="s">
        <v>1226</v>
      </c>
    </row>
    <row r="61" spans="1:25" x14ac:dyDescent="0.25">
      <c r="A61" s="4" t="s">
        <v>23</v>
      </c>
      <c r="B61" s="4" t="s">
        <v>496</v>
      </c>
      <c r="C61" s="4" t="s">
        <v>497</v>
      </c>
      <c r="E61" s="4" t="s">
        <v>498</v>
      </c>
      <c r="F61" s="4" t="s">
        <v>499</v>
      </c>
      <c r="G61" s="4" t="s">
        <v>242</v>
      </c>
      <c r="H61" s="4" t="s">
        <v>415</v>
      </c>
      <c r="I61" s="4" t="s">
        <v>41</v>
      </c>
      <c r="J61" s="9">
        <v>2848909</v>
      </c>
      <c r="K61" s="4" t="s">
        <v>87</v>
      </c>
      <c r="L61" s="4" t="s">
        <v>88</v>
      </c>
      <c r="M61" s="4" t="s">
        <v>500</v>
      </c>
      <c r="O61" s="5"/>
      <c r="Q61" s="5">
        <v>44678</v>
      </c>
      <c r="R61" s="5" t="s">
        <v>1141</v>
      </c>
      <c r="S61" s="4">
        <v>16236</v>
      </c>
      <c r="T61" s="4" t="s">
        <v>621</v>
      </c>
      <c r="U61" s="4">
        <v>0</v>
      </c>
      <c r="V61" s="4" t="s">
        <v>1226</v>
      </c>
    </row>
    <row r="62" spans="1:25" x14ac:dyDescent="0.25">
      <c r="A62" s="4" t="s">
        <v>23</v>
      </c>
      <c r="B62" s="4" t="s">
        <v>502</v>
      </c>
      <c r="C62" s="4" t="s">
        <v>503</v>
      </c>
      <c r="D62" s="4" t="s">
        <v>504</v>
      </c>
      <c r="E62" s="4" t="s">
        <v>498</v>
      </c>
      <c r="F62" s="4" t="s">
        <v>499</v>
      </c>
      <c r="G62" s="4" t="s">
        <v>242</v>
      </c>
      <c r="H62" s="4" t="s">
        <v>415</v>
      </c>
      <c r="I62" s="4" t="s">
        <v>38</v>
      </c>
      <c r="J62" s="9">
        <v>53253</v>
      </c>
      <c r="K62" s="4" t="s">
        <v>42</v>
      </c>
      <c r="L62" s="4" t="s">
        <v>288</v>
      </c>
      <c r="M62" s="4" t="s">
        <v>506</v>
      </c>
      <c r="N62" s="4" t="s">
        <v>501</v>
      </c>
      <c r="O62" s="5"/>
      <c r="Q62" s="5">
        <v>44678</v>
      </c>
      <c r="R62" s="5" t="s">
        <v>1141</v>
      </c>
      <c r="S62" s="4">
        <v>16229</v>
      </c>
      <c r="T62" s="4" t="s">
        <v>621</v>
      </c>
      <c r="U62" s="4">
        <v>0</v>
      </c>
      <c r="V62" s="4" t="s">
        <v>1226</v>
      </c>
    </row>
    <row r="63" spans="1:25" x14ac:dyDescent="0.25">
      <c r="A63" s="4" t="s">
        <v>23</v>
      </c>
      <c r="B63" s="4" t="s">
        <v>502</v>
      </c>
      <c r="C63" s="4" t="s">
        <v>503</v>
      </c>
      <c r="D63" s="4" t="s">
        <v>504</v>
      </c>
      <c r="E63" s="4" t="s">
        <v>498</v>
      </c>
      <c r="F63" s="4" t="s">
        <v>499</v>
      </c>
      <c r="G63" s="4" t="s">
        <v>242</v>
      </c>
      <c r="H63" s="4" t="s">
        <v>415</v>
      </c>
      <c r="I63" s="4" t="s">
        <v>41</v>
      </c>
      <c r="J63" s="9">
        <v>53320</v>
      </c>
      <c r="K63" s="4" t="s">
        <v>42</v>
      </c>
      <c r="L63" s="4" t="s">
        <v>1506</v>
      </c>
      <c r="M63" s="4" t="s">
        <v>506</v>
      </c>
      <c r="N63" s="4" t="s">
        <v>501</v>
      </c>
      <c r="O63" s="5"/>
      <c r="Q63" s="5">
        <v>44678</v>
      </c>
      <c r="R63" s="5" t="s">
        <v>1141</v>
      </c>
      <c r="S63" s="4">
        <v>16232</v>
      </c>
      <c r="T63" s="4" t="s">
        <v>621</v>
      </c>
      <c r="U63" s="4">
        <v>0</v>
      </c>
      <c r="V63" s="4" t="s">
        <v>1226</v>
      </c>
    </row>
    <row r="64" spans="1:25" x14ac:dyDescent="0.25">
      <c r="A64" s="4" t="s">
        <v>23</v>
      </c>
      <c r="B64" s="4" t="s">
        <v>502</v>
      </c>
      <c r="C64" s="4" t="s">
        <v>503</v>
      </c>
      <c r="D64" s="4" t="s">
        <v>504</v>
      </c>
      <c r="E64" s="4" t="s">
        <v>498</v>
      </c>
      <c r="F64" s="4" t="s">
        <v>499</v>
      </c>
      <c r="G64" s="4" t="s">
        <v>242</v>
      </c>
      <c r="H64" s="4" t="s">
        <v>415</v>
      </c>
      <c r="I64" s="4" t="s">
        <v>43</v>
      </c>
      <c r="J64" s="9" t="s">
        <v>510</v>
      </c>
      <c r="K64" s="4" t="s">
        <v>36</v>
      </c>
      <c r="L64" s="4" t="s">
        <v>45</v>
      </c>
      <c r="M64" s="4" t="s">
        <v>506</v>
      </c>
      <c r="N64" s="4" t="s">
        <v>501</v>
      </c>
      <c r="O64" s="5"/>
      <c r="Q64" s="5">
        <v>44678</v>
      </c>
      <c r="R64" s="5" t="s">
        <v>1141</v>
      </c>
      <c r="S64" s="4">
        <v>16234</v>
      </c>
      <c r="T64" s="4" t="s">
        <v>621</v>
      </c>
      <c r="U64" s="4">
        <v>0</v>
      </c>
      <c r="V64" s="4" t="s">
        <v>1226</v>
      </c>
    </row>
  </sheetData>
  <phoneticPr fontId="5" type="noConversion"/>
  <conditionalFormatting sqref="R42">
    <cfRule type="expression" dxfId="161" priority="59">
      <formula>IF(Q42&lt;=TODAY()-365,1)</formula>
    </cfRule>
    <cfRule type="expression" dxfId="160" priority="60">
      <formula>IF(Q42&lt;(TODAY())-270,1)</formula>
    </cfRule>
    <cfRule type="expression" dxfId="159" priority="61">
      <formula>IF(Q42&lt;(TODAY())+0,1)</formula>
    </cfRule>
  </conditionalFormatting>
  <conditionalFormatting sqref="M42:N42 B42:H42">
    <cfRule type="containsBlanks" dxfId="158" priority="58">
      <formula>LEN(TRIM(B42))=0</formula>
    </cfRule>
  </conditionalFormatting>
  <conditionalFormatting sqref="R44">
    <cfRule type="expression" dxfId="157" priority="51">
      <formula>IF(Q44&lt;=TODAY()-365,1)</formula>
    </cfRule>
    <cfRule type="expression" dxfId="156" priority="52">
      <formula>IF(Q44&lt;(TODAY())-270,1)</formula>
    </cfRule>
    <cfRule type="expression" dxfId="155" priority="53">
      <formula>IF(Q44&lt;(TODAY())+0,1)</formula>
    </cfRule>
  </conditionalFormatting>
  <conditionalFormatting sqref="M44:N44 B44:H44">
    <cfRule type="containsBlanks" dxfId="154" priority="50">
      <formula>LEN(TRIM(B44))=0</formula>
    </cfRule>
  </conditionalFormatting>
  <conditionalFormatting sqref="R45">
    <cfRule type="expression" dxfId="153" priority="47">
      <formula>IF(Q45&lt;=TODAY()-365,1)</formula>
    </cfRule>
    <cfRule type="expression" dxfId="152" priority="48">
      <formula>IF(Q45&lt;(TODAY())-270,1)</formula>
    </cfRule>
    <cfRule type="expression" dxfId="151" priority="49">
      <formula>IF(Q45&lt;(TODAY())+0,1)</formula>
    </cfRule>
  </conditionalFormatting>
  <conditionalFormatting sqref="B45:H45 M45:N45">
    <cfRule type="containsBlanks" dxfId="150" priority="46">
      <formula>LEN(TRIM(B45))=0</formula>
    </cfRule>
  </conditionalFormatting>
  <conditionalFormatting sqref="M47:N47 B47:H47">
    <cfRule type="containsBlanks" dxfId="149" priority="45">
      <formula>LEN(TRIM(B47))=0</formula>
    </cfRule>
  </conditionalFormatting>
  <conditionalFormatting sqref="R47">
    <cfRule type="expression" dxfId="148" priority="42">
      <formula>IF(Q47&lt;=TODAY()-365,1)</formula>
    </cfRule>
    <cfRule type="expression" dxfId="147" priority="43">
      <formula>IF(Q47&lt;(TODAY())-270,1)</formula>
    </cfRule>
    <cfRule type="expression" dxfId="146" priority="44">
      <formula>IF(Q47&lt;(TODAY())+0,1)</formula>
    </cfRule>
  </conditionalFormatting>
  <conditionalFormatting sqref="M48:N48 B48:H48">
    <cfRule type="containsBlanks" dxfId="145" priority="41">
      <formula>LEN(TRIM(B48))=0</formula>
    </cfRule>
  </conditionalFormatting>
  <conditionalFormatting sqref="R48">
    <cfRule type="expression" dxfId="144" priority="38">
      <formula>IF(Q48&lt;=TODAY()-365,1)</formula>
    </cfRule>
    <cfRule type="expression" dxfId="143" priority="39">
      <formula>IF(Q48&lt;(TODAY())-270,1)</formula>
    </cfRule>
    <cfRule type="expression" dxfId="142" priority="40">
      <formula>IF(Q48&lt;(TODAY())+0,1)</formula>
    </cfRule>
  </conditionalFormatting>
  <conditionalFormatting sqref="R49">
    <cfRule type="expression" dxfId="141" priority="35">
      <formula>IF(Q49&lt;=TODAY()-365,1)</formula>
    </cfRule>
    <cfRule type="expression" dxfId="140" priority="36">
      <formula>IF(Q49&lt;(TODAY())-270,1)</formula>
    </cfRule>
    <cfRule type="expression" dxfId="139" priority="37">
      <formula>IF(Q49&lt;(TODAY())+0,1)</formula>
    </cfRule>
  </conditionalFormatting>
  <conditionalFormatting sqref="M49:N49 B49:H49">
    <cfRule type="containsBlanks" dxfId="138" priority="34">
      <formula>LEN(TRIM(B49))=0</formula>
    </cfRule>
  </conditionalFormatting>
  <conditionalFormatting sqref="R50">
    <cfRule type="expression" dxfId="137" priority="31">
      <formula>IF(Q50&lt;=TODAY()-365,1)</formula>
    </cfRule>
    <cfRule type="expression" dxfId="136" priority="32">
      <formula>IF(Q50&lt;(TODAY())-270,1)</formula>
    </cfRule>
    <cfRule type="expression" dxfId="135" priority="33">
      <formula>IF(Q50&lt;(TODAY())+0,1)</formula>
    </cfRule>
  </conditionalFormatting>
  <conditionalFormatting sqref="B50:H50 M50:N50">
    <cfRule type="containsBlanks" dxfId="134" priority="30">
      <formula>LEN(TRIM(B50))=0</formula>
    </cfRule>
  </conditionalFormatting>
  <conditionalFormatting sqref="M51:N51 B51:H51">
    <cfRule type="containsBlanks" dxfId="133" priority="29">
      <formula>LEN(TRIM(B51))=0</formula>
    </cfRule>
  </conditionalFormatting>
  <conditionalFormatting sqref="R51">
    <cfRule type="expression" dxfId="132" priority="26">
      <formula>IF(Q51&lt;=TODAY()-365,1)</formula>
    </cfRule>
    <cfRule type="expression" dxfId="131" priority="27">
      <formula>IF(Q51&lt;(TODAY())-270,1)</formula>
    </cfRule>
    <cfRule type="expression" dxfId="130" priority="28">
      <formula>IF(Q51&lt;(TODAY())+0,1)</formula>
    </cfRule>
  </conditionalFormatting>
  <conditionalFormatting sqref="B52:H53 M52:N53">
    <cfRule type="containsBlanks" dxfId="129" priority="25">
      <formula>LEN(TRIM(B52))=0</formula>
    </cfRule>
  </conditionalFormatting>
  <conditionalFormatting sqref="R52:R53">
    <cfRule type="expression" dxfId="128" priority="22">
      <formula>IF(Q52&lt;=TODAY()-365,1)</formula>
    </cfRule>
    <cfRule type="expression" dxfId="127" priority="23">
      <formula>IF(Q52&lt;(TODAY())-270,1)</formula>
    </cfRule>
    <cfRule type="expression" dxfId="126" priority="24">
      <formula>IF(Q52&lt;(TODAY())+0,1)</formula>
    </cfRule>
  </conditionalFormatting>
  <conditionalFormatting sqref="M54:N54 B54:H54">
    <cfRule type="containsBlanks" dxfId="125" priority="21">
      <formula>LEN(TRIM(B54))=0</formula>
    </cfRule>
  </conditionalFormatting>
  <conditionalFormatting sqref="R54">
    <cfRule type="expression" dxfId="124" priority="18">
      <formula>IF(Q54&lt;=TODAY()-365,1)</formula>
    </cfRule>
    <cfRule type="expression" dxfId="123" priority="19">
      <formula>IF(Q54&lt;(TODAY())-270,1)</formula>
    </cfRule>
    <cfRule type="expression" dxfId="122" priority="20">
      <formula>IF(Q54&lt;(TODAY())+0,1)</formula>
    </cfRule>
  </conditionalFormatting>
  <conditionalFormatting sqref="M55:N57 B55:H57">
    <cfRule type="containsBlanks" dxfId="121" priority="13">
      <formula>LEN(TRIM(B55))=0</formula>
    </cfRule>
  </conditionalFormatting>
  <conditionalFormatting sqref="R55:R57">
    <cfRule type="expression" dxfId="120" priority="10">
      <formula>IF(Q55&lt;=TODAY()-365,1)</formula>
    </cfRule>
    <cfRule type="expression" dxfId="119" priority="11">
      <formula>IF(Q55&lt;(TODAY())-270,1)</formula>
    </cfRule>
    <cfRule type="expression" dxfId="118" priority="12">
      <formula>IF(Q55&lt;(TODAY())+0,1)</formula>
    </cfRule>
  </conditionalFormatting>
  <conditionalFormatting sqref="B58:H58 M58:N58">
    <cfRule type="containsBlanks" dxfId="117" priority="9">
      <formula>LEN(TRIM(B58))=0</formula>
    </cfRule>
  </conditionalFormatting>
  <conditionalFormatting sqref="R58">
    <cfRule type="expression" dxfId="116" priority="6">
      <formula>IF(Q58&lt;=TODAY()-365,1)</formula>
    </cfRule>
    <cfRule type="expression" dxfId="115" priority="7">
      <formula>IF(Q58&lt;(TODAY())-270,1)</formula>
    </cfRule>
    <cfRule type="expression" dxfId="114" priority="8">
      <formula>IF(Q58&lt;(TODAY())+0,1)</formula>
    </cfRule>
  </conditionalFormatting>
  <conditionalFormatting sqref="M59:N59 B59:H59">
    <cfRule type="containsBlanks" dxfId="113" priority="4">
      <formula>LEN(TRIM(B59))=0</formula>
    </cfRule>
  </conditionalFormatting>
  <conditionalFormatting sqref="R59">
    <cfRule type="expression" dxfId="112" priority="1">
      <formula>IF(Q59&lt;=TODAY()-365,1)</formula>
    </cfRule>
    <cfRule type="expression" dxfId="111" priority="2">
      <formula>IF(Q59&lt;(TODAY())-270,1)</formula>
    </cfRule>
    <cfRule type="expression" dxfId="110" priority="3">
      <formula>IF(Q60&lt;(TODAY())+0,1)</formula>
    </cfRule>
  </conditionalFormatting>
  <conditionalFormatting sqref="J59">
    <cfRule type="duplicateValues" dxfId="109" priority="5"/>
  </conditionalFormatting>
  <dataValidations disablePrompts="1" count="1">
    <dataValidation type="list" allowBlank="1" showInputMessage="1" showErrorMessage="1" sqref="V59" xr:uid="{D509CEF7-ECD4-4613-842F-FEB91E93F81E}">
      <formula1>"CONTATO FEITO,EM CONTATO,AGENDADO,CONSERTO INTERNO,AGUARDANDO RETORNO,REALIZADO,"</formula1>
    </dataValidation>
  </dataValidations>
  <hyperlinks>
    <hyperlink ref="C33" r:id="rId1" xr:uid="{7206B7F2-84F7-4153-A558-F143D1CBD94A}"/>
    <hyperlink ref="C48" r:id="rId2" xr:uid="{15E08FFC-F5A1-4225-BF6A-EFA27149D030}"/>
    <hyperlink ref="C49" r:id="rId3" xr:uid="{B59734E8-FEBB-4D17-937A-75D63FF18A2C}"/>
    <hyperlink ref="C50" r:id="rId4" xr:uid="{E13F6C70-E54F-4ACE-BFDC-78BC7509DB63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41A1-A057-4713-A948-20BF39119BE5}">
  <dimension ref="A1:L152"/>
  <sheetViews>
    <sheetView workbookViewId="0">
      <pane ySplit="1" topLeftCell="A2" activePane="bottomLeft" state="frozen"/>
      <selection pane="bottomLeft" activeCell="D138" sqref="D138"/>
    </sheetView>
  </sheetViews>
  <sheetFormatPr defaultRowHeight="15" x14ac:dyDescent="0.25"/>
  <cols>
    <col min="1" max="1" width="22" style="4" bestFit="1" customWidth="1"/>
    <col min="2" max="2" width="18.85546875" style="9" bestFit="1" customWidth="1"/>
    <col min="3" max="3" width="17.5703125" style="4" bestFit="1" customWidth="1"/>
    <col min="4" max="4" width="25.85546875" style="4" bestFit="1" customWidth="1"/>
    <col min="5" max="5" width="26.7109375" style="4" bestFit="1" customWidth="1"/>
    <col min="6" max="6" width="34.5703125" style="4" bestFit="1" customWidth="1"/>
    <col min="7" max="7" width="20.42578125" style="2" bestFit="1" customWidth="1"/>
    <col min="8" max="8" width="11.140625" style="4" bestFit="1" customWidth="1"/>
    <col min="9" max="9" width="14.85546875" style="4" bestFit="1" customWidth="1"/>
    <col min="10" max="10" width="13.140625" style="4" bestFit="1" customWidth="1"/>
    <col min="11" max="11" width="131.85546875" style="4" bestFit="1" customWidth="1"/>
    <col min="12" max="12" width="14" style="4" bestFit="1" customWidth="1"/>
    <col min="13" max="16384" width="9.140625" style="4"/>
  </cols>
  <sheetData>
    <row r="1" spans="1:12" s="7" customFormat="1" x14ac:dyDescent="0.25">
      <c r="A1" s="13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1248</v>
      </c>
    </row>
    <row r="2" spans="1:12" x14ac:dyDescent="0.25">
      <c r="A2" s="4" t="s">
        <v>68</v>
      </c>
      <c r="B2" s="9" t="s">
        <v>468</v>
      </c>
      <c r="C2" s="4" t="s">
        <v>70</v>
      </c>
      <c r="E2" s="4" t="s">
        <v>1040</v>
      </c>
      <c r="G2" s="2">
        <v>44333</v>
      </c>
      <c r="H2" s="4" t="s">
        <v>1141</v>
      </c>
      <c r="I2" s="4">
        <v>12351</v>
      </c>
      <c r="J2" s="4" t="s">
        <v>621</v>
      </c>
      <c r="K2" s="4">
        <f>VLOOKUP(Adicionados[[#This Row],[Serial Number]],'Obs. Técnicas - 21'!$D:$G,4,0)</f>
        <v>0</v>
      </c>
      <c r="L2" s="4" t="s">
        <v>1142</v>
      </c>
    </row>
    <row r="3" spans="1:12" x14ac:dyDescent="0.25">
      <c r="A3" s="4" t="s">
        <v>68</v>
      </c>
      <c r="B3" s="9" t="s">
        <v>478</v>
      </c>
      <c r="C3" s="4" t="s">
        <v>337</v>
      </c>
      <c r="E3" s="4" t="s">
        <v>1040</v>
      </c>
      <c r="G3" s="2">
        <v>44333</v>
      </c>
      <c r="H3" s="4" t="s">
        <v>1141</v>
      </c>
      <c r="I3" s="4">
        <v>12356</v>
      </c>
      <c r="J3" s="4" t="s">
        <v>621</v>
      </c>
      <c r="K3" s="4">
        <v>0</v>
      </c>
      <c r="L3" s="4" t="s">
        <v>1142</v>
      </c>
    </row>
    <row r="4" spans="1:12" x14ac:dyDescent="0.25">
      <c r="A4" s="4" t="s">
        <v>68</v>
      </c>
      <c r="B4" s="9" t="s">
        <v>470</v>
      </c>
      <c r="C4" s="4" t="s">
        <v>70</v>
      </c>
      <c r="E4" s="4" t="s">
        <v>1040</v>
      </c>
      <c r="G4" s="2">
        <v>44333</v>
      </c>
      <c r="H4" s="4" t="s">
        <v>1141</v>
      </c>
      <c r="I4" s="4">
        <v>12350</v>
      </c>
      <c r="J4" s="4" t="s">
        <v>621</v>
      </c>
      <c r="K4" s="4">
        <v>0</v>
      </c>
      <c r="L4" s="4" t="s">
        <v>1142</v>
      </c>
    </row>
    <row r="5" spans="1:12" x14ac:dyDescent="0.25">
      <c r="A5" s="4" t="s">
        <v>68</v>
      </c>
      <c r="B5" s="9" t="s">
        <v>479</v>
      </c>
      <c r="C5" s="4" t="s">
        <v>344</v>
      </c>
      <c r="E5" s="4" t="s">
        <v>1040</v>
      </c>
      <c r="G5" s="2">
        <v>44333</v>
      </c>
      <c r="H5" s="4" t="s">
        <v>1141</v>
      </c>
      <c r="I5" s="4">
        <v>12354</v>
      </c>
      <c r="J5" s="4" t="s">
        <v>621</v>
      </c>
      <c r="K5" s="4">
        <v>0</v>
      </c>
      <c r="L5" s="4" t="s">
        <v>1142</v>
      </c>
    </row>
    <row r="6" spans="1:12" x14ac:dyDescent="0.25">
      <c r="A6" s="4" t="s">
        <v>68</v>
      </c>
      <c r="B6" s="9" t="s">
        <v>480</v>
      </c>
      <c r="C6" s="4" t="s">
        <v>334</v>
      </c>
      <c r="E6" s="4" t="s">
        <v>1040</v>
      </c>
      <c r="G6" s="2">
        <v>44333</v>
      </c>
      <c r="H6" s="4" t="s">
        <v>1141</v>
      </c>
      <c r="I6" s="4">
        <v>12353</v>
      </c>
      <c r="J6" s="4" t="s">
        <v>621</v>
      </c>
      <c r="K6" s="4">
        <v>0</v>
      </c>
      <c r="L6" s="4" t="s">
        <v>1142</v>
      </c>
    </row>
    <row r="7" spans="1:12" x14ac:dyDescent="0.25">
      <c r="A7" s="4" t="s">
        <v>68</v>
      </c>
      <c r="B7" s="9" t="s">
        <v>333</v>
      </c>
      <c r="C7" s="4" t="s">
        <v>334</v>
      </c>
      <c r="E7" s="4" t="s">
        <v>1040</v>
      </c>
      <c r="G7" s="2">
        <v>44333</v>
      </c>
      <c r="H7" s="4" t="s">
        <v>1141</v>
      </c>
      <c r="I7" s="4">
        <v>12355</v>
      </c>
      <c r="J7" s="4" t="s">
        <v>621</v>
      </c>
      <c r="K7" s="4">
        <v>0</v>
      </c>
      <c r="L7" s="4" t="s">
        <v>1142</v>
      </c>
    </row>
    <row r="8" spans="1:12" x14ac:dyDescent="0.25">
      <c r="A8" s="4" t="s">
        <v>68</v>
      </c>
      <c r="B8" s="9" t="s">
        <v>1143</v>
      </c>
      <c r="C8" s="4" t="s">
        <v>337</v>
      </c>
      <c r="E8" s="4" t="s">
        <v>1040</v>
      </c>
      <c r="G8" s="2">
        <v>44333</v>
      </c>
      <c r="H8" s="4" t="s">
        <v>1141</v>
      </c>
      <c r="I8" s="4">
        <v>12352</v>
      </c>
      <c r="J8" s="4" t="s">
        <v>621</v>
      </c>
      <c r="K8" s="4">
        <v>0</v>
      </c>
      <c r="L8" s="4" t="s">
        <v>1142</v>
      </c>
    </row>
    <row r="9" spans="1:12" x14ac:dyDescent="0.25">
      <c r="A9" s="4" t="s">
        <v>35</v>
      </c>
      <c r="B9" s="9" t="s">
        <v>1144</v>
      </c>
      <c r="C9" s="4" t="s">
        <v>36</v>
      </c>
      <c r="D9" s="4" t="s">
        <v>1145</v>
      </c>
      <c r="E9" s="4" t="s">
        <v>1040</v>
      </c>
      <c r="G9" s="2">
        <v>44333</v>
      </c>
      <c r="H9" s="4" t="s">
        <v>1141</v>
      </c>
      <c r="I9" s="4">
        <v>12316</v>
      </c>
      <c r="J9" s="4" t="s">
        <v>621</v>
      </c>
      <c r="K9" s="4">
        <v>0</v>
      </c>
      <c r="L9" s="4" t="s">
        <v>1142</v>
      </c>
    </row>
    <row r="10" spans="1:12" x14ac:dyDescent="0.25">
      <c r="A10" s="4" t="s">
        <v>38</v>
      </c>
      <c r="B10" s="9" t="s">
        <v>488</v>
      </c>
      <c r="C10" s="4" t="s">
        <v>39</v>
      </c>
      <c r="E10" s="4" t="s">
        <v>1040</v>
      </c>
      <c r="G10" s="2">
        <v>44333</v>
      </c>
      <c r="H10" s="4" t="s">
        <v>1141</v>
      </c>
      <c r="I10" s="4">
        <v>12341</v>
      </c>
      <c r="J10" s="4" t="s">
        <v>621</v>
      </c>
      <c r="K10" s="4" t="s">
        <v>794</v>
      </c>
      <c r="L10" s="4" t="s">
        <v>1142</v>
      </c>
    </row>
    <row r="11" spans="1:12" x14ac:dyDescent="0.25">
      <c r="A11" s="4" t="s">
        <v>38</v>
      </c>
      <c r="B11" s="9" t="s">
        <v>1146</v>
      </c>
      <c r="C11" s="4" t="s">
        <v>39</v>
      </c>
      <c r="E11" s="4" t="s">
        <v>1040</v>
      </c>
      <c r="G11" s="2">
        <v>44333</v>
      </c>
      <c r="H11" s="4" t="s">
        <v>1141</v>
      </c>
      <c r="I11" s="4">
        <v>12342</v>
      </c>
      <c r="J11" s="4" t="s">
        <v>621</v>
      </c>
      <c r="K11" s="4">
        <v>0</v>
      </c>
      <c r="L11" s="4" t="s">
        <v>1142</v>
      </c>
    </row>
    <row r="12" spans="1:12" x14ac:dyDescent="0.25">
      <c r="A12" s="4" t="s">
        <v>38</v>
      </c>
      <c r="B12" s="9" t="s">
        <v>1147</v>
      </c>
      <c r="C12" s="4" t="s">
        <v>39</v>
      </c>
      <c r="E12" s="4" t="s">
        <v>1040</v>
      </c>
      <c r="G12" s="2">
        <v>44333</v>
      </c>
      <c r="H12" s="4" t="s">
        <v>1141</v>
      </c>
      <c r="I12" s="4">
        <v>12338</v>
      </c>
      <c r="J12" s="4" t="s">
        <v>621</v>
      </c>
      <c r="K12" s="4">
        <v>0</v>
      </c>
      <c r="L12" s="4" t="s">
        <v>1142</v>
      </c>
    </row>
    <row r="13" spans="1:12" x14ac:dyDescent="0.25">
      <c r="A13" s="4" t="s">
        <v>38</v>
      </c>
      <c r="B13" s="9" t="s">
        <v>1148</v>
      </c>
      <c r="C13" s="4" t="s">
        <v>39</v>
      </c>
      <c r="E13" s="4" t="s">
        <v>1040</v>
      </c>
      <c r="G13" s="2">
        <v>44333</v>
      </c>
      <c r="H13" s="4" t="s">
        <v>1141</v>
      </c>
      <c r="I13" s="4">
        <v>12366</v>
      </c>
      <c r="J13" s="4" t="s">
        <v>621</v>
      </c>
      <c r="K13" s="4" t="s">
        <v>807</v>
      </c>
      <c r="L13" s="4" t="s">
        <v>1142</v>
      </c>
    </row>
    <row r="14" spans="1:12" x14ac:dyDescent="0.25">
      <c r="A14" s="4" t="s">
        <v>38</v>
      </c>
      <c r="B14" s="9" t="s">
        <v>489</v>
      </c>
      <c r="C14" s="4" t="s">
        <v>39</v>
      </c>
      <c r="E14" s="4" t="s">
        <v>1040</v>
      </c>
      <c r="G14" s="2">
        <v>44333</v>
      </c>
      <c r="H14" s="4" t="s">
        <v>1141</v>
      </c>
      <c r="I14" s="4">
        <v>12339</v>
      </c>
      <c r="J14" s="4" t="s">
        <v>621</v>
      </c>
      <c r="K14" s="4" t="s">
        <v>808</v>
      </c>
      <c r="L14" s="4" t="s">
        <v>1142</v>
      </c>
    </row>
    <row r="15" spans="1:12" x14ac:dyDescent="0.25">
      <c r="A15" s="4" t="s">
        <v>41</v>
      </c>
      <c r="B15" s="9" t="s">
        <v>481</v>
      </c>
      <c r="C15" s="4" t="s">
        <v>1008</v>
      </c>
      <c r="E15" s="4" t="s">
        <v>1040</v>
      </c>
      <c r="G15" s="2">
        <v>44333</v>
      </c>
      <c r="H15" s="4" t="s">
        <v>1141</v>
      </c>
      <c r="I15" s="4">
        <v>12347</v>
      </c>
      <c r="J15" s="4" t="s">
        <v>621</v>
      </c>
      <c r="K15" s="4">
        <v>0</v>
      </c>
      <c r="L15" s="4" t="s">
        <v>1142</v>
      </c>
    </row>
    <row r="16" spans="1:12" x14ac:dyDescent="0.25">
      <c r="A16" s="4" t="s">
        <v>598</v>
      </c>
      <c r="B16" s="9" t="s">
        <v>612</v>
      </c>
      <c r="C16" s="4" t="s">
        <v>604</v>
      </c>
      <c r="E16" s="4" t="s">
        <v>1040</v>
      </c>
      <c r="G16" s="2">
        <v>44333</v>
      </c>
      <c r="H16" s="4" t="s">
        <v>1141</v>
      </c>
      <c r="I16" s="4">
        <v>12343</v>
      </c>
      <c r="J16" s="4" t="s">
        <v>621</v>
      </c>
      <c r="K16" s="4">
        <v>0</v>
      </c>
      <c r="L16" s="4" t="s">
        <v>1142</v>
      </c>
    </row>
    <row r="17" spans="1:12" x14ac:dyDescent="0.25">
      <c r="A17" s="4" t="s">
        <v>598</v>
      </c>
      <c r="B17" s="9" t="s">
        <v>613</v>
      </c>
      <c r="C17" s="4" t="s">
        <v>614</v>
      </c>
      <c r="E17" s="4" t="s">
        <v>1040</v>
      </c>
      <c r="G17" s="2">
        <v>44333</v>
      </c>
      <c r="H17" s="4" t="s">
        <v>1141</v>
      </c>
      <c r="I17" s="4">
        <v>12376</v>
      </c>
      <c r="J17" s="4" t="s">
        <v>621</v>
      </c>
      <c r="K17" s="4">
        <v>0</v>
      </c>
      <c r="L17" s="4" t="s">
        <v>1142</v>
      </c>
    </row>
    <row r="18" spans="1:12" x14ac:dyDescent="0.25">
      <c r="A18" s="4" t="s">
        <v>598</v>
      </c>
      <c r="B18" s="9" t="s">
        <v>615</v>
      </c>
      <c r="C18" s="4" t="s">
        <v>614</v>
      </c>
      <c r="E18" s="4" t="s">
        <v>1040</v>
      </c>
      <c r="G18" s="2">
        <v>44333</v>
      </c>
      <c r="H18" s="4" t="s">
        <v>1141</v>
      </c>
      <c r="I18" s="4">
        <v>12377</v>
      </c>
      <c r="J18" s="4" t="s">
        <v>621</v>
      </c>
      <c r="K18" s="4">
        <v>0</v>
      </c>
      <c r="L18" s="4" t="s">
        <v>1142</v>
      </c>
    </row>
    <row r="19" spans="1:12" x14ac:dyDescent="0.25">
      <c r="A19" s="4" t="s">
        <v>598</v>
      </c>
      <c r="B19" s="9" t="s">
        <v>616</v>
      </c>
      <c r="C19" s="4" t="s">
        <v>10</v>
      </c>
      <c r="E19" s="4" t="s">
        <v>1040</v>
      </c>
      <c r="G19" s="2">
        <v>44333</v>
      </c>
      <c r="H19" s="4" t="s">
        <v>1141</v>
      </c>
      <c r="I19" s="4">
        <v>12378</v>
      </c>
      <c r="J19" s="4" t="s">
        <v>621</v>
      </c>
      <c r="K19" s="4">
        <v>0</v>
      </c>
      <c r="L19" s="4" t="s">
        <v>1142</v>
      </c>
    </row>
    <row r="20" spans="1:12" x14ac:dyDescent="0.25">
      <c r="A20" s="4" t="s">
        <v>598</v>
      </c>
      <c r="B20" s="9" t="s">
        <v>617</v>
      </c>
      <c r="C20" s="4" t="s">
        <v>10</v>
      </c>
      <c r="E20" s="4" t="s">
        <v>1040</v>
      </c>
      <c r="G20" s="2">
        <v>44333</v>
      </c>
      <c r="H20" s="4" t="s">
        <v>1141</v>
      </c>
      <c r="I20" s="4">
        <v>12379</v>
      </c>
      <c r="J20" s="4" t="s">
        <v>621</v>
      </c>
      <c r="K20" s="4">
        <v>0</v>
      </c>
      <c r="L20" s="4" t="s">
        <v>1142</v>
      </c>
    </row>
    <row r="21" spans="1:12" x14ac:dyDescent="0.25">
      <c r="A21" s="4" t="s">
        <v>598</v>
      </c>
      <c r="B21" s="9" t="s">
        <v>618</v>
      </c>
      <c r="C21" s="4" t="s">
        <v>604</v>
      </c>
      <c r="E21" s="4" t="s">
        <v>1040</v>
      </c>
      <c r="G21" s="2">
        <v>44333</v>
      </c>
      <c r="H21" s="4" t="s">
        <v>1141</v>
      </c>
      <c r="I21" s="4">
        <v>12381</v>
      </c>
      <c r="J21" s="4" t="s">
        <v>621</v>
      </c>
      <c r="K21" s="4">
        <v>0</v>
      </c>
      <c r="L21" s="4" t="s">
        <v>1142</v>
      </c>
    </row>
    <row r="22" spans="1:12" x14ac:dyDescent="0.25">
      <c r="A22" s="4" t="s">
        <v>1093</v>
      </c>
      <c r="B22" s="9" t="s">
        <v>409</v>
      </c>
      <c r="C22" s="4" t="s">
        <v>39</v>
      </c>
      <c r="D22" s="4" t="s">
        <v>154</v>
      </c>
      <c r="E22" s="4" t="s">
        <v>1058</v>
      </c>
      <c r="F22" s="4" t="s">
        <v>408</v>
      </c>
      <c r="G22" s="2">
        <v>44369</v>
      </c>
      <c r="H22" s="4" t="s">
        <v>1141</v>
      </c>
      <c r="I22" s="4">
        <v>12616</v>
      </c>
      <c r="J22" s="4" t="s">
        <v>621</v>
      </c>
      <c r="K22" s="4" t="s">
        <v>871</v>
      </c>
      <c r="L22" s="4" t="s">
        <v>1142</v>
      </c>
    </row>
    <row r="23" spans="1:12" x14ac:dyDescent="0.25">
      <c r="A23" s="4" t="s">
        <v>38</v>
      </c>
      <c r="B23" s="9">
        <v>6263666</v>
      </c>
      <c r="C23" s="4" t="s">
        <v>39</v>
      </c>
      <c r="D23" s="4" t="s">
        <v>1149</v>
      </c>
      <c r="E23" s="4" t="s">
        <v>264</v>
      </c>
      <c r="G23" s="2">
        <v>44343</v>
      </c>
      <c r="H23" s="4" t="s">
        <v>1141</v>
      </c>
      <c r="I23" s="4" t="s">
        <v>1150</v>
      </c>
      <c r="J23" s="4" t="s">
        <v>1151</v>
      </c>
      <c r="L23" s="4" t="s">
        <v>1142</v>
      </c>
    </row>
    <row r="24" spans="1:12" x14ac:dyDescent="0.25">
      <c r="A24" s="4" t="s">
        <v>41</v>
      </c>
      <c r="B24" s="9">
        <v>6263666</v>
      </c>
      <c r="C24" s="4" t="s">
        <v>39</v>
      </c>
      <c r="D24" s="4" t="s">
        <v>1149</v>
      </c>
      <c r="E24" s="4" t="s">
        <v>264</v>
      </c>
      <c r="G24" s="2">
        <v>44343</v>
      </c>
      <c r="H24" s="4" t="s">
        <v>1141</v>
      </c>
      <c r="I24" s="4" t="s">
        <v>1152</v>
      </c>
      <c r="J24" s="4" t="s">
        <v>1151</v>
      </c>
      <c r="L24" s="4" t="s">
        <v>1142</v>
      </c>
    </row>
    <row r="25" spans="1:12" x14ac:dyDescent="0.25">
      <c r="A25" s="4" t="s">
        <v>38</v>
      </c>
      <c r="B25" s="9">
        <v>4220746</v>
      </c>
      <c r="C25" s="4" t="s">
        <v>39</v>
      </c>
      <c r="D25" s="4" t="s">
        <v>1149</v>
      </c>
      <c r="E25" s="4" t="s">
        <v>264</v>
      </c>
      <c r="G25" s="2">
        <v>44343</v>
      </c>
      <c r="H25" s="4" t="s">
        <v>1141</v>
      </c>
      <c r="I25" s="4" t="s">
        <v>1153</v>
      </c>
      <c r="J25" s="4" t="s">
        <v>1151</v>
      </c>
      <c r="L25" s="4" t="s">
        <v>1142</v>
      </c>
    </row>
    <row r="26" spans="1:12" x14ac:dyDescent="0.25">
      <c r="A26" s="4" t="s">
        <v>55</v>
      </c>
      <c r="B26" s="9">
        <v>150750001006</v>
      </c>
      <c r="C26" s="4" t="s">
        <v>36</v>
      </c>
      <c r="D26" s="4" t="s">
        <v>142</v>
      </c>
      <c r="E26" s="4" t="s">
        <v>264</v>
      </c>
      <c r="G26" s="2">
        <v>44344</v>
      </c>
      <c r="H26" s="4" t="s">
        <v>1141</v>
      </c>
      <c r="I26" s="4" t="s">
        <v>1154</v>
      </c>
      <c r="J26" s="4" t="s">
        <v>1151</v>
      </c>
      <c r="L26" s="4" t="s">
        <v>1142</v>
      </c>
    </row>
    <row r="27" spans="1:12" x14ac:dyDescent="0.25">
      <c r="A27" s="4" t="s">
        <v>35</v>
      </c>
      <c r="B27" s="9">
        <v>210266601021</v>
      </c>
      <c r="C27" s="4" t="s">
        <v>36</v>
      </c>
      <c r="D27" s="4" t="s">
        <v>1145</v>
      </c>
      <c r="E27" s="4" t="s">
        <v>1040</v>
      </c>
      <c r="G27" s="2">
        <v>44306</v>
      </c>
      <c r="H27" s="4" t="s">
        <v>1141</v>
      </c>
      <c r="I27" s="4" t="s">
        <v>1155</v>
      </c>
      <c r="J27" s="4" t="s">
        <v>1151</v>
      </c>
      <c r="L27" s="4" t="s">
        <v>1142</v>
      </c>
    </row>
    <row r="28" spans="1:12" x14ac:dyDescent="0.25">
      <c r="A28" s="4" t="s">
        <v>35</v>
      </c>
      <c r="B28" s="9">
        <v>210266601016</v>
      </c>
      <c r="C28" s="4" t="s">
        <v>36</v>
      </c>
      <c r="D28" s="4" t="s">
        <v>1145</v>
      </c>
      <c r="E28" s="4" t="s">
        <v>1040</v>
      </c>
      <c r="G28" s="2">
        <v>44306</v>
      </c>
      <c r="H28" s="4" t="s">
        <v>1141</v>
      </c>
      <c r="I28" s="4" t="s">
        <v>1156</v>
      </c>
      <c r="J28" s="4" t="s">
        <v>1151</v>
      </c>
      <c r="L28" s="4" t="s">
        <v>1142</v>
      </c>
    </row>
    <row r="29" spans="1:12" x14ac:dyDescent="0.25">
      <c r="A29" s="4" t="s">
        <v>38</v>
      </c>
      <c r="B29" s="9" t="s">
        <v>490</v>
      </c>
      <c r="C29" s="4" t="s">
        <v>36</v>
      </c>
      <c r="D29" s="4" t="s">
        <v>86</v>
      </c>
      <c r="E29" s="4" t="s">
        <v>1040</v>
      </c>
      <c r="G29" s="2">
        <v>44306</v>
      </c>
      <c r="H29" s="4" t="s">
        <v>1141</v>
      </c>
      <c r="I29" s="4" t="s">
        <v>1157</v>
      </c>
      <c r="J29" s="4" t="s">
        <v>1151</v>
      </c>
      <c r="L29" s="4" t="s">
        <v>1142</v>
      </c>
    </row>
    <row r="30" spans="1:12" x14ac:dyDescent="0.25">
      <c r="A30" s="4" t="s">
        <v>41</v>
      </c>
      <c r="B30" s="9">
        <v>200710001808</v>
      </c>
      <c r="C30" s="4" t="s">
        <v>36</v>
      </c>
      <c r="D30" s="4" t="s">
        <v>285</v>
      </c>
      <c r="E30" s="4" t="s">
        <v>286</v>
      </c>
      <c r="G30" s="2">
        <v>44330</v>
      </c>
      <c r="H30" s="4" t="s">
        <v>1141</v>
      </c>
      <c r="I30" s="4" t="s">
        <v>1158</v>
      </c>
      <c r="J30" s="4" t="s">
        <v>1151</v>
      </c>
      <c r="L30" s="4" t="s">
        <v>1142</v>
      </c>
    </row>
    <row r="31" spans="1:12" x14ac:dyDescent="0.25">
      <c r="A31" s="4" t="s">
        <v>41</v>
      </c>
      <c r="B31" s="9">
        <v>200710001815</v>
      </c>
      <c r="C31" s="4" t="s">
        <v>36</v>
      </c>
      <c r="D31" s="4" t="s">
        <v>285</v>
      </c>
      <c r="E31" s="4" t="s">
        <v>286</v>
      </c>
      <c r="G31" s="2">
        <v>44330</v>
      </c>
      <c r="H31" s="4" t="s">
        <v>1141</v>
      </c>
      <c r="I31" s="4" t="s">
        <v>1159</v>
      </c>
      <c r="J31" s="4" t="s">
        <v>1151</v>
      </c>
      <c r="L31" s="4" t="s">
        <v>1142</v>
      </c>
    </row>
    <row r="32" spans="1:12" x14ac:dyDescent="0.25">
      <c r="A32" s="4" t="s">
        <v>38</v>
      </c>
      <c r="B32" s="9">
        <v>68923</v>
      </c>
      <c r="C32" s="4" t="s">
        <v>42</v>
      </c>
      <c r="D32" s="4" t="s">
        <v>288</v>
      </c>
      <c r="E32" s="4" t="s">
        <v>286</v>
      </c>
      <c r="G32" s="2">
        <v>44313</v>
      </c>
      <c r="H32" s="4" t="s">
        <v>1141</v>
      </c>
      <c r="I32" s="4" t="s">
        <v>1160</v>
      </c>
      <c r="J32" s="4" t="s">
        <v>1151</v>
      </c>
      <c r="L32" s="4" t="s">
        <v>1142</v>
      </c>
    </row>
    <row r="33" spans="1:12" x14ac:dyDescent="0.25">
      <c r="A33" s="4" t="s">
        <v>41</v>
      </c>
      <c r="B33" s="9">
        <v>687678</v>
      </c>
      <c r="C33" s="4" t="s">
        <v>42</v>
      </c>
      <c r="D33" s="4" t="s">
        <v>155</v>
      </c>
      <c r="E33" s="4" t="s">
        <v>286</v>
      </c>
      <c r="G33" s="2">
        <v>44313</v>
      </c>
      <c r="H33" s="4" t="s">
        <v>1141</v>
      </c>
      <c r="I33" s="4" t="s">
        <v>1161</v>
      </c>
      <c r="J33" s="4" t="s">
        <v>1151</v>
      </c>
      <c r="L33" s="4" t="s">
        <v>1142</v>
      </c>
    </row>
    <row r="34" spans="1:12" x14ac:dyDescent="0.25">
      <c r="A34" s="4" t="s">
        <v>1162</v>
      </c>
      <c r="B34" s="9">
        <v>69755</v>
      </c>
      <c r="C34" s="4" t="s">
        <v>42</v>
      </c>
      <c r="D34" s="4" t="s">
        <v>1163</v>
      </c>
      <c r="E34" s="4" t="s">
        <v>286</v>
      </c>
      <c r="G34" s="2">
        <v>44313</v>
      </c>
      <c r="H34" s="4" t="s">
        <v>1141</v>
      </c>
      <c r="I34" s="4" t="s">
        <v>1164</v>
      </c>
      <c r="J34" s="4" t="s">
        <v>1151</v>
      </c>
      <c r="L34" s="4" t="s">
        <v>1142</v>
      </c>
    </row>
    <row r="35" spans="1:12" x14ac:dyDescent="0.25">
      <c r="A35" s="4" t="s">
        <v>55</v>
      </c>
      <c r="B35" s="9">
        <v>2005741</v>
      </c>
      <c r="C35" s="4" t="s">
        <v>36</v>
      </c>
      <c r="D35" s="4" t="s">
        <v>1165</v>
      </c>
      <c r="E35" s="4" t="s">
        <v>286</v>
      </c>
      <c r="G35" s="2">
        <v>44313</v>
      </c>
      <c r="H35" s="4" t="s">
        <v>1141</v>
      </c>
      <c r="I35" s="4" t="s">
        <v>1166</v>
      </c>
      <c r="J35" s="4" t="s">
        <v>1151</v>
      </c>
      <c r="L35" s="4" t="s">
        <v>1142</v>
      </c>
    </row>
    <row r="36" spans="1:12" x14ac:dyDescent="0.25">
      <c r="A36" s="4" t="s">
        <v>68</v>
      </c>
      <c r="B36" s="9" t="s">
        <v>1167</v>
      </c>
      <c r="C36" s="4" t="s">
        <v>334</v>
      </c>
      <c r="E36" s="4" t="s">
        <v>1040</v>
      </c>
      <c r="G36" s="2">
        <v>44403</v>
      </c>
      <c r="H36" s="4" t="s">
        <v>1141</v>
      </c>
      <c r="I36" s="4">
        <v>13280</v>
      </c>
      <c r="J36" s="4" t="s">
        <v>621</v>
      </c>
      <c r="L36" s="4" t="s">
        <v>1142</v>
      </c>
    </row>
    <row r="37" spans="1:12" x14ac:dyDescent="0.25">
      <c r="A37" s="4" t="s">
        <v>598</v>
      </c>
      <c r="B37" s="9" t="s">
        <v>1168</v>
      </c>
      <c r="C37" s="4" t="s">
        <v>10</v>
      </c>
      <c r="D37" s="4" t="s">
        <v>1169</v>
      </c>
      <c r="E37" s="4" t="s">
        <v>1040</v>
      </c>
      <c r="G37" s="2">
        <v>44403</v>
      </c>
      <c r="H37" s="4" t="s">
        <v>1141</v>
      </c>
      <c r="I37" s="4">
        <v>13281</v>
      </c>
      <c r="J37" s="4" t="s">
        <v>621</v>
      </c>
      <c r="L37" s="4" t="s">
        <v>1142</v>
      </c>
    </row>
    <row r="38" spans="1:12" x14ac:dyDescent="0.25">
      <c r="A38" s="4" t="s">
        <v>41</v>
      </c>
      <c r="B38" s="9">
        <v>1827001034376</v>
      </c>
      <c r="C38" s="4" t="s">
        <v>1170</v>
      </c>
      <c r="D38" s="4">
        <v>827</v>
      </c>
      <c r="E38" s="4" t="s">
        <v>1040</v>
      </c>
      <c r="G38" s="2">
        <v>44403</v>
      </c>
      <c r="H38" s="4" t="s">
        <v>1141</v>
      </c>
      <c r="I38" s="4">
        <v>13282</v>
      </c>
      <c r="J38" s="4" t="s">
        <v>621</v>
      </c>
      <c r="L38" s="4" t="s">
        <v>1142</v>
      </c>
    </row>
    <row r="39" spans="1:12" x14ac:dyDescent="0.25">
      <c r="A39" s="4" t="s">
        <v>55</v>
      </c>
      <c r="B39" s="9">
        <v>1404677</v>
      </c>
      <c r="C39" s="4" t="s">
        <v>36</v>
      </c>
      <c r="D39" s="4" t="s">
        <v>56</v>
      </c>
      <c r="E39" s="4" t="s">
        <v>272</v>
      </c>
      <c r="G39" s="2">
        <v>44398</v>
      </c>
      <c r="H39" s="4" t="s">
        <v>1141</v>
      </c>
      <c r="I39" s="4">
        <v>13217</v>
      </c>
      <c r="J39" s="4" t="s">
        <v>621</v>
      </c>
      <c r="K39" s="4">
        <f>IFERROR(IFERROR(VLOOKUP(B39,'Obs. Técnicas - 22'!$D:$G,4,0),(VLOOKUP(B39,'Obs. Técnicas - 21'!$D:$G,4,0))),"Hexis")</f>
        <v>0</v>
      </c>
      <c r="L39" s="4" t="s">
        <v>1142</v>
      </c>
    </row>
    <row r="40" spans="1:12" x14ac:dyDescent="0.25">
      <c r="A40" s="4" t="s">
        <v>250</v>
      </c>
      <c r="B40" s="9" t="s">
        <v>1171</v>
      </c>
      <c r="C40" s="4" t="s">
        <v>36</v>
      </c>
      <c r="D40" s="4" t="s">
        <v>37</v>
      </c>
      <c r="E40" s="4" t="s">
        <v>272</v>
      </c>
      <c r="G40" s="2">
        <v>44398</v>
      </c>
      <c r="H40" s="4" t="s">
        <v>1141</v>
      </c>
      <c r="I40" s="4">
        <v>13218</v>
      </c>
      <c r="J40" s="4" t="s">
        <v>621</v>
      </c>
      <c r="L40" s="4" t="s">
        <v>1142</v>
      </c>
    </row>
    <row r="41" spans="1:12" x14ac:dyDescent="0.25">
      <c r="A41" s="4" t="s">
        <v>1093</v>
      </c>
      <c r="B41" s="9">
        <v>4221150</v>
      </c>
      <c r="C41" s="4" t="s">
        <v>39</v>
      </c>
      <c r="D41" s="4" t="s">
        <v>277</v>
      </c>
      <c r="E41" s="4" t="s">
        <v>272</v>
      </c>
      <c r="G41" s="2">
        <v>44398</v>
      </c>
      <c r="H41" s="4" t="s">
        <v>1141</v>
      </c>
      <c r="I41" s="4">
        <v>13219</v>
      </c>
      <c r="J41" s="4" t="s">
        <v>621</v>
      </c>
      <c r="L41" s="4" t="s">
        <v>1142</v>
      </c>
    </row>
    <row r="42" spans="1:12" x14ac:dyDescent="0.25">
      <c r="A42" s="4" t="s">
        <v>1093</v>
      </c>
      <c r="B42" s="9">
        <v>6213432</v>
      </c>
      <c r="C42" s="4" t="s">
        <v>39</v>
      </c>
      <c r="D42" s="4" t="s">
        <v>278</v>
      </c>
      <c r="E42" s="4" t="s">
        <v>272</v>
      </c>
      <c r="G42" s="2">
        <v>44398</v>
      </c>
      <c r="H42" s="4" t="s">
        <v>1141</v>
      </c>
      <c r="I42" s="4">
        <v>13220</v>
      </c>
      <c r="J42" s="4" t="s">
        <v>621</v>
      </c>
      <c r="L42" s="4" t="s">
        <v>1142</v>
      </c>
    </row>
    <row r="43" spans="1:12" x14ac:dyDescent="0.25">
      <c r="A43" s="4" t="s">
        <v>591</v>
      </c>
      <c r="B43" s="9" t="s">
        <v>1172</v>
      </c>
      <c r="C43" s="4" t="s">
        <v>1008</v>
      </c>
      <c r="D43" s="4" t="s">
        <v>593</v>
      </c>
      <c r="E43" s="4" t="s">
        <v>272</v>
      </c>
      <c r="G43" s="2">
        <v>44398</v>
      </c>
      <c r="H43" s="4" t="s">
        <v>1141</v>
      </c>
      <c r="I43" s="4">
        <v>13221</v>
      </c>
      <c r="J43" s="4" t="s">
        <v>621</v>
      </c>
      <c r="L43" s="4" t="s">
        <v>1142</v>
      </c>
    </row>
    <row r="44" spans="1:12" x14ac:dyDescent="0.25">
      <c r="A44" s="4" t="s">
        <v>591</v>
      </c>
      <c r="B44" s="9" t="s">
        <v>1173</v>
      </c>
      <c r="C44" s="4" t="s">
        <v>1008</v>
      </c>
      <c r="D44" s="4" t="s">
        <v>596</v>
      </c>
      <c r="E44" s="4" t="s">
        <v>272</v>
      </c>
      <c r="G44" s="2">
        <v>44398</v>
      </c>
      <c r="H44" s="4" t="s">
        <v>1141</v>
      </c>
      <c r="I44" s="4">
        <v>13222</v>
      </c>
      <c r="J44" s="4" t="s">
        <v>621</v>
      </c>
      <c r="L44" s="4" t="s">
        <v>1142</v>
      </c>
    </row>
    <row r="45" spans="1:12" x14ac:dyDescent="0.25">
      <c r="A45" s="4" t="s">
        <v>598</v>
      </c>
      <c r="B45" s="9" t="s">
        <v>599</v>
      </c>
      <c r="C45" s="4" t="s">
        <v>1008</v>
      </c>
      <c r="D45" s="4" t="s">
        <v>600</v>
      </c>
      <c r="E45" s="4" t="s">
        <v>272</v>
      </c>
      <c r="G45" s="2">
        <v>44398</v>
      </c>
      <c r="H45" s="4" t="s">
        <v>1141</v>
      </c>
      <c r="I45" s="4">
        <v>13223</v>
      </c>
      <c r="J45" s="4" t="s">
        <v>621</v>
      </c>
      <c r="L45" s="4" t="s">
        <v>1142</v>
      </c>
    </row>
    <row r="46" spans="1:12" x14ac:dyDescent="0.25">
      <c r="A46" s="4" t="s">
        <v>55</v>
      </c>
      <c r="B46" s="9" t="s">
        <v>884</v>
      </c>
      <c r="C46" s="4" t="s">
        <v>36</v>
      </c>
      <c r="D46" s="4" t="s">
        <v>56</v>
      </c>
      <c r="E46" s="4" t="s">
        <v>272</v>
      </c>
      <c r="F46" s="4" t="s">
        <v>245</v>
      </c>
      <c r="G46" s="2">
        <v>44398</v>
      </c>
      <c r="H46" s="4" t="s">
        <v>1141</v>
      </c>
      <c r="I46" s="4">
        <v>13247</v>
      </c>
      <c r="J46" s="4" t="s">
        <v>621</v>
      </c>
      <c r="K46" s="4" t="s">
        <v>1174</v>
      </c>
      <c r="L46" s="4" t="s">
        <v>1142</v>
      </c>
    </row>
    <row r="47" spans="1:12" x14ac:dyDescent="0.25">
      <c r="A47" s="4" t="s">
        <v>250</v>
      </c>
      <c r="B47" s="9" t="s">
        <v>275</v>
      </c>
      <c r="C47" s="4" t="s">
        <v>36</v>
      </c>
      <c r="D47" s="4" t="s">
        <v>37</v>
      </c>
      <c r="E47" s="4" t="s">
        <v>272</v>
      </c>
      <c r="G47" s="2">
        <v>44370</v>
      </c>
      <c r="H47" s="4" t="s">
        <v>1141</v>
      </c>
      <c r="I47" s="4">
        <v>13218</v>
      </c>
      <c r="J47" s="4" t="s">
        <v>621</v>
      </c>
      <c r="K47" s="4" t="str">
        <f>IFERROR(IFERROR(VLOOKUP(B47,'Obs. Técnicas - 22'!$D:$G,4,0),(VLOOKUP(B47,'Obs. Técnicas - 21'!$D:$G,4,0))),"Hexis")</f>
        <v>Equipamento apresenta desvio nas leituras devidp demasiado desgaste de seus filtros, sendo necessária a troca destes.</v>
      </c>
      <c r="L47" s="4" t="s">
        <v>1142</v>
      </c>
    </row>
    <row r="48" spans="1:12" x14ac:dyDescent="0.25">
      <c r="A48" s="4" t="s">
        <v>598</v>
      </c>
      <c r="B48" s="9">
        <v>756690243</v>
      </c>
      <c r="C48" s="4" t="s">
        <v>832</v>
      </c>
      <c r="E48" s="4" t="s">
        <v>1175</v>
      </c>
      <c r="G48" s="2">
        <v>44370</v>
      </c>
      <c r="H48" s="4" t="s">
        <v>1141</v>
      </c>
      <c r="I48" s="4">
        <v>12662</v>
      </c>
      <c r="J48" s="4" t="s">
        <v>621</v>
      </c>
      <c r="K48" s="4" t="str">
        <f>IFERROR(IFERROR(VLOOKUP(B48,'Obs. Técnicas - 22'!$D:$G,4,0),(VLOOKUP(B48,'Obs. Técnicas - 21'!$D:$G,4,0))),"Hexis")</f>
        <v>Equipamento encontra-se com vida útil avançada, impossibilitando o ajuste linear de sua curva de calibração</v>
      </c>
      <c r="L48" s="4" t="s">
        <v>1142</v>
      </c>
    </row>
    <row r="49" spans="1:12" x14ac:dyDescent="0.25">
      <c r="A49" s="4" t="s">
        <v>41</v>
      </c>
      <c r="B49" s="9">
        <v>2141238</v>
      </c>
      <c r="C49" s="4" t="s">
        <v>842</v>
      </c>
      <c r="D49" s="4" t="s">
        <v>1176</v>
      </c>
      <c r="E49" s="4" t="s">
        <v>1175</v>
      </c>
      <c r="G49" s="2">
        <v>44370</v>
      </c>
      <c r="H49" s="4" t="s">
        <v>1141</v>
      </c>
      <c r="I49" s="4">
        <v>12667</v>
      </c>
      <c r="J49" s="4" t="s">
        <v>621</v>
      </c>
      <c r="K49" s="4">
        <f>IFERROR(IFERROR(VLOOKUP(B49,'Obs. Técnicas - 22'!$D:$G,4,0),(VLOOKUP(B49,'Obs. Técnicas - 21'!$D:$G,4,0))),"Hexis")</f>
        <v>0</v>
      </c>
      <c r="L49" s="4" t="s">
        <v>1142</v>
      </c>
    </row>
    <row r="50" spans="1:12" x14ac:dyDescent="0.25">
      <c r="A50" s="4" t="s">
        <v>1162</v>
      </c>
      <c r="B50" s="9" t="s">
        <v>526</v>
      </c>
      <c r="C50" s="4" t="s">
        <v>36</v>
      </c>
      <c r="D50" s="4" t="s">
        <v>45</v>
      </c>
      <c r="E50" s="4" t="s">
        <v>1175</v>
      </c>
      <c r="G50" s="2">
        <v>44370</v>
      </c>
      <c r="H50" s="4" t="s">
        <v>1141</v>
      </c>
      <c r="I50" s="4">
        <v>12670</v>
      </c>
      <c r="J50" s="4" t="s">
        <v>621</v>
      </c>
      <c r="K50" s="4" t="str">
        <f>IFERROR(IFERROR(VLOOKUP(B50,'Obs. Técnicas - 22'!$D:$G,4,0),(VLOOKUP(B50,'Obs. Técnicas - 21'!$D:$G,4,0))),"Hexis")</f>
        <v>Hexis</v>
      </c>
      <c r="L50" s="4" t="s">
        <v>1142</v>
      </c>
    </row>
    <row r="51" spans="1:12" x14ac:dyDescent="0.25">
      <c r="A51" s="4" t="s">
        <v>1093</v>
      </c>
      <c r="B51" s="9">
        <v>6217524</v>
      </c>
      <c r="C51" s="4" t="s">
        <v>39</v>
      </c>
      <c r="E51" s="4" t="s">
        <v>1175</v>
      </c>
      <c r="G51" s="2">
        <v>44370</v>
      </c>
      <c r="H51" s="4" t="s">
        <v>1141</v>
      </c>
      <c r="I51" s="4">
        <v>12673</v>
      </c>
      <c r="J51" s="4" t="s">
        <v>621</v>
      </c>
      <c r="K51" s="4" t="str">
        <f>IFERROR(IFERROR(VLOOKUP(B51,'Obs. Técnicas - 22'!$D:$G,4,0),(VLOOKUP(B51,'Obs. Técnicas - 21'!$D:$G,4,0))),"Hexis")</f>
        <v>Demora excessiva na estabilização das leituras, indicando vida útil avançada do sensor de pH.</v>
      </c>
      <c r="L51" s="4" t="s">
        <v>1142</v>
      </c>
    </row>
    <row r="52" spans="1:12" x14ac:dyDescent="0.25">
      <c r="A52" s="4" t="s">
        <v>38</v>
      </c>
      <c r="B52" s="9">
        <v>52162</v>
      </c>
      <c r="C52" s="4" t="s">
        <v>42</v>
      </c>
      <c r="D52" s="4" t="s">
        <v>288</v>
      </c>
      <c r="E52" s="4" t="s">
        <v>1175</v>
      </c>
      <c r="G52" s="2">
        <v>44371</v>
      </c>
      <c r="H52" s="4" t="s">
        <v>1141</v>
      </c>
      <c r="I52" s="4">
        <v>12675</v>
      </c>
      <c r="J52" s="4" t="s">
        <v>621</v>
      </c>
      <c r="K52" s="4">
        <f>IFERROR(IFERROR(VLOOKUP(B52,'Obs. Técnicas - 22'!$D:$G,4,0),(VLOOKUP(B52,'Obs. Técnicas - 21'!$D:$G,4,0))),"Hexis")</f>
        <v>0</v>
      </c>
      <c r="L52" s="4" t="s">
        <v>1142</v>
      </c>
    </row>
    <row r="53" spans="1:12" x14ac:dyDescent="0.25">
      <c r="A53" s="4" t="s">
        <v>38</v>
      </c>
      <c r="B53" s="9">
        <v>4240437</v>
      </c>
      <c r="C53" s="4" t="s">
        <v>39</v>
      </c>
      <c r="D53" s="4" t="s">
        <v>277</v>
      </c>
      <c r="E53" s="4" t="s">
        <v>1177</v>
      </c>
      <c r="G53" s="2">
        <v>44407</v>
      </c>
      <c r="H53" s="4" t="s">
        <v>1141</v>
      </c>
      <c r="I53" s="4">
        <v>13319</v>
      </c>
      <c r="J53" s="4" t="s">
        <v>621</v>
      </c>
      <c r="K53" s="4">
        <f>IFERROR(IFERROR(VLOOKUP(B53,'Obs. Técnicas - 22'!$D:$G,4,0),(VLOOKUP(B53,'Obs. Técnicas - 21'!$D:$G,4,0))),"Hexis")</f>
        <v>0</v>
      </c>
      <c r="L53" s="4" t="s">
        <v>1142</v>
      </c>
    </row>
    <row r="54" spans="1:12" x14ac:dyDescent="0.25">
      <c r="A54" s="4" t="s">
        <v>41</v>
      </c>
      <c r="B54" s="9">
        <v>2902019</v>
      </c>
      <c r="C54" s="4" t="s">
        <v>914</v>
      </c>
      <c r="D54" s="4" t="s">
        <v>88</v>
      </c>
      <c r="E54" s="4" t="s">
        <v>1177</v>
      </c>
      <c r="G54" s="2">
        <v>44407</v>
      </c>
      <c r="H54" s="4" t="s">
        <v>1141</v>
      </c>
      <c r="I54" s="4">
        <v>13316</v>
      </c>
      <c r="J54" s="4" t="s">
        <v>621</v>
      </c>
      <c r="K54" s="4">
        <f>IFERROR(IFERROR(VLOOKUP(B54,'Obs. Técnicas - 22'!$D:$G,4,0),(VLOOKUP(B54,'Obs. Técnicas - 21'!$D:$G,4,0))),"Hexis")</f>
        <v>0</v>
      </c>
      <c r="L54" s="4" t="s">
        <v>1142</v>
      </c>
    </row>
    <row r="55" spans="1:12" x14ac:dyDescent="0.25">
      <c r="A55" s="4" t="s">
        <v>55</v>
      </c>
      <c r="B55" s="9" t="s">
        <v>444</v>
      </c>
      <c r="C55" s="4" t="s">
        <v>36</v>
      </c>
      <c r="D55" s="4" t="s">
        <v>445</v>
      </c>
      <c r="E55" s="4" t="s">
        <v>1177</v>
      </c>
      <c r="G55" s="2">
        <v>44407</v>
      </c>
      <c r="H55" s="4" t="s">
        <v>1141</v>
      </c>
      <c r="I55" s="4">
        <v>13320</v>
      </c>
      <c r="J55" s="4" t="s">
        <v>621</v>
      </c>
      <c r="K55" s="4" t="str">
        <f>IFERROR(IFERROR(VLOOKUP(B55,'Obs. Técnicas - 22'!$D:$G,4,0),(VLOOKUP(B55,'Obs. Técnicas - 21'!$D:$G,4,0))),"Hexis")</f>
        <v>Filtro optico BG370 (Azul redondo) oxidado e bateria de litio em final de vida útil.</v>
      </c>
      <c r="L55" s="4" t="s">
        <v>1142</v>
      </c>
    </row>
    <row r="56" spans="1:12" x14ac:dyDescent="0.25">
      <c r="A56" s="4" t="s">
        <v>38</v>
      </c>
      <c r="B56" s="9" t="s">
        <v>454</v>
      </c>
      <c r="C56" s="4" t="s">
        <v>39</v>
      </c>
      <c r="D56" s="4" t="s">
        <v>455</v>
      </c>
      <c r="E56" s="4" t="s">
        <v>1177</v>
      </c>
      <c r="G56" s="2">
        <v>44407</v>
      </c>
      <c r="H56" s="4" t="s">
        <v>1141</v>
      </c>
      <c r="I56" s="4">
        <v>1331</v>
      </c>
      <c r="J56" s="4" t="s">
        <v>621</v>
      </c>
      <c r="L56" s="4" t="s">
        <v>1142</v>
      </c>
    </row>
    <row r="57" spans="1:12" x14ac:dyDescent="0.25">
      <c r="A57" s="4" t="s">
        <v>41</v>
      </c>
      <c r="B57" s="9" t="s">
        <v>1178</v>
      </c>
      <c r="C57" s="4" t="s">
        <v>914</v>
      </c>
      <c r="D57" s="4" t="s">
        <v>88</v>
      </c>
      <c r="E57" s="4" t="s">
        <v>1179</v>
      </c>
      <c r="F57" s="4" t="s">
        <v>164</v>
      </c>
      <c r="G57" s="2">
        <v>44424</v>
      </c>
      <c r="H57" s="4" t="s">
        <v>1141</v>
      </c>
      <c r="I57" s="4">
        <v>13450</v>
      </c>
      <c r="J57" s="4" t="s">
        <v>621</v>
      </c>
      <c r="L57" s="4" t="s">
        <v>1142</v>
      </c>
    </row>
    <row r="58" spans="1:12" x14ac:dyDescent="0.25">
      <c r="A58" s="4" t="s">
        <v>41</v>
      </c>
      <c r="B58" s="9" t="s">
        <v>1180</v>
      </c>
      <c r="C58" s="4" t="s">
        <v>36</v>
      </c>
      <c r="D58" s="4" t="s">
        <v>198</v>
      </c>
      <c r="E58" s="4" t="s">
        <v>1179</v>
      </c>
      <c r="F58" s="4" t="s">
        <v>164</v>
      </c>
      <c r="G58" s="2">
        <v>44424</v>
      </c>
      <c r="H58" s="4" t="s">
        <v>1141</v>
      </c>
      <c r="I58" s="4">
        <v>13453</v>
      </c>
      <c r="J58" s="4" t="s">
        <v>621</v>
      </c>
      <c r="L58" s="4" t="s">
        <v>1142</v>
      </c>
    </row>
    <row r="59" spans="1:12" x14ac:dyDescent="0.25">
      <c r="A59" s="4" t="s">
        <v>41</v>
      </c>
      <c r="B59" s="9" t="s">
        <v>1181</v>
      </c>
      <c r="C59" s="4" t="s">
        <v>914</v>
      </c>
      <c r="D59" s="4" t="s">
        <v>88</v>
      </c>
      <c r="E59" s="4" t="s">
        <v>1179</v>
      </c>
      <c r="F59" s="4" t="s">
        <v>164</v>
      </c>
      <c r="G59" s="2">
        <v>44424</v>
      </c>
      <c r="H59" s="4" t="s">
        <v>1141</v>
      </c>
      <c r="I59" s="4">
        <v>13454</v>
      </c>
      <c r="J59" s="4" t="s">
        <v>621</v>
      </c>
      <c r="L59" s="4" t="s">
        <v>1142</v>
      </c>
    </row>
    <row r="60" spans="1:12" x14ac:dyDescent="0.25">
      <c r="A60" s="4" t="s">
        <v>41</v>
      </c>
      <c r="B60" s="9" t="s">
        <v>1182</v>
      </c>
      <c r="C60" s="4" t="s">
        <v>914</v>
      </c>
      <c r="D60" s="4" t="s">
        <v>1139</v>
      </c>
      <c r="E60" s="4" t="s">
        <v>1179</v>
      </c>
      <c r="F60" s="4" t="s">
        <v>164</v>
      </c>
      <c r="G60" s="2">
        <v>44424</v>
      </c>
      <c r="H60" s="4" t="s">
        <v>1141</v>
      </c>
      <c r="I60" s="4">
        <v>13457</v>
      </c>
      <c r="J60" s="4" t="s">
        <v>621</v>
      </c>
      <c r="L60" s="4" t="s">
        <v>1142</v>
      </c>
    </row>
    <row r="61" spans="1:12" x14ac:dyDescent="0.25">
      <c r="A61" s="4" t="s">
        <v>1093</v>
      </c>
      <c r="B61" s="9" t="s">
        <v>1183</v>
      </c>
      <c r="C61" s="4" t="s">
        <v>39</v>
      </c>
      <c r="D61" s="4" t="s">
        <v>378</v>
      </c>
      <c r="E61" s="4" t="s">
        <v>1179</v>
      </c>
      <c r="F61" s="4" t="s">
        <v>164</v>
      </c>
      <c r="G61" s="2">
        <v>44424</v>
      </c>
      <c r="H61" s="4" t="s">
        <v>1141</v>
      </c>
      <c r="I61" s="4">
        <v>13437</v>
      </c>
      <c r="J61" s="4" t="s">
        <v>621</v>
      </c>
      <c r="L61" s="4" t="s">
        <v>1142</v>
      </c>
    </row>
    <row r="62" spans="1:12" x14ac:dyDescent="0.25">
      <c r="A62" s="4" t="s">
        <v>55</v>
      </c>
      <c r="B62" s="9" t="s">
        <v>163</v>
      </c>
      <c r="C62" s="4" t="s">
        <v>36</v>
      </c>
      <c r="D62" s="4" t="s">
        <v>1165</v>
      </c>
      <c r="E62" s="4" t="s">
        <v>1179</v>
      </c>
      <c r="F62" s="4" t="s">
        <v>164</v>
      </c>
      <c r="G62" s="2">
        <v>44424</v>
      </c>
      <c r="H62" s="4" t="s">
        <v>1141</v>
      </c>
      <c r="I62" s="4">
        <v>13513</v>
      </c>
      <c r="J62" s="4" t="s">
        <v>621</v>
      </c>
      <c r="L62" s="4" t="s">
        <v>1142</v>
      </c>
    </row>
    <row r="63" spans="1:12" x14ac:dyDescent="0.25">
      <c r="A63" s="4" t="s">
        <v>55</v>
      </c>
      <c r="B63" s="9" t="s">
        <v>1184</v>
      </c>
      <c r="C63" s="4" t="s">
        <v>36</v>
      </c>
      <c r="D63" s="4" t="s">
        <v>445</v>
      </c>
      <c r="E63" s="4" t="s">
        <v>1179</v>
      </c>
      <c r="F63" s="4" t="s">
        <v>164</v>
      </c>
      <c r="G63" s="2">
        <v>44424</v>
      </c>
      <c r="H63" s="4" t="s">
        <v>1141</v>
      </c>
      <c r="I63" s="4">
        <v>13448</v>
      </c>
      <c r="J63" s="4" t="s">
        <v>621</v>
      </c>
      <c r="L63" s="4" t="s">
        <v>1142</v>
      </c>
    </row>
    <row r="64" spans="1:12" x14ac:dyDescent="0.25">
      <c r="A64" s="4" t="s">
        <v>38</v>
      </c>
      <c r="B64" s="9">
        <v>48564</v>
      </c>
      <c r="C64" s="4" t="s">
        <v>42</v>
      </c>
      <c r="D64" s="4" t="s">
        <v>541</v>
      </c>
      <c r="E64" s="4" t="s">
        <v>1175</v>
      </c>
      <c r="F64" s="4" t="s">
        <v>542</v>
      </c>
      <c r="G64" s="2">
        <v>44418</v>
      </c>
      <c r="H64" s="4" t="s">
        <v>1141</v>
      </c>
      <c r="I64" s="4">
        <v>13389</v>
      </c>
      <c r="J64" s="4" t="s">
        <v>621</v>
      </c>
      <c r="L64" s="4" t="s">
        <v>1142</v>
      </c>
    </row>
    <row r="65" spans="1:12" x14ac:dyDescent="0.25">
      <c r="A65" s="4" t="s">
        <v>41</v>
      </c>
      <c r="B65" s="9">
        <v>1584391</v>
      </c>
      <c r="C65" s="4" t="s">
        <v>914</v>
      </c>
      <c r="D65" s="4" t="s">
        <v>97</v>
      </c>
      <c r="E65" s="4" t="s">
        <v>1175</v>
      </c>
      <c r="F65" s="4" t="s">
        <v>542</v>
      </c>
      <c r="G65" s="2">
        <v>44418</v>
      </c>
      <c r="H65" s="4" t="s">
        <v>1141</v>
      </c>
      <c r="I65" s="4">
        <v>13390</v>
      </c>
      <c r="J65" s="4" t="s">
        <v>621</v>
      </c>
      <c r="K65" s="4" t="str">
        <f>IFERROR(IFERROR(VLOOKUP(B65,'Obs. Técnicas - 22'!$D:$G,4,0),(VLOOKUP(B65,'Obs. Técnicas - 21'!$D:$G,4,0))),"Hexis")</f>
        <v>Instrumento liberado com restrição. Avarias na mascara do teclado.</v>
      </c>
      <c r="L65" s="4" t="s">
        <v>1142</v>
      </c>
    </row>
    <row r="66" spans="1:12" x14ac:dyDescent="0.25">
      <c r="A66" s="4" t="s">
        <v>35</v>
      </c>
      <c r="B66" s="9">
        <v>182180001013</v>
      </c>
      <c r="C66" s="4" t="s">
        <v>36</v>
      </c>
      <c r="D66" s="4" t="s">
        <v>1145</v>
      </c>
      <c r="E66" s="4" t="s">
        <v>1175</v>
      </c>
      <c r="F66" s="4" t="s">
        <v>542</v>
      </c>
      <c r="G66" s="2">
        <v>44418</v>
      </c>
      <c r="H66" s="4" t="s">
        <v>1141</v>
      </c>
      <c r="I66" s="4">
        <v>13391</v>
      </c>
      <c r="J66" s="4" t="s">
        <v>621</v>
      </c>
      <c r="L66" s="4" t="s">
        <v>1142</v>
      </c>
    </row>
    <row r="67" spans="1:12" x14ac:dyDescent="0.25">
      <c r="A67" s="4" t="s">
        <v>41</v>
      </c>
      <c r="B67" s="9" t="s">
        <v>1185</v>
      </c>
      <c r="C67" s="4" t="s">
        <v>36</v>
      </c>
      <c r="D67" s="4" t="s">
        <v>198</v>
      </c>
      <c r="E67" s="4" t="s">
        <v>1129</v>
      </c>
      <c r="F67" s="4" t="s">
        <v>200</v>
      </c>
      <c r="G67" s="2">
        <v>44432</v>
      </c>
      <c r="H67" s="4" t="s">
        <v>1141</v>
      </c>
      <c r="I67" s="4">
        <v>13507</v>
      </c>
      <c r="J67" s="4" t="s">
        <v>621</v>
      </c>
      <c r="L67" s="4" t="s">
        <v>1142</v>
      </c>
    </row>
    <row r="68" spans="1:12" x14ac:dyDescent="0.25">
      <c r="A68" s="4" t="s">
        <v>41</v>
      </c>
      <c r="B68" s="9" t="s">
        <v>1126</v>
      </c>
      <c r="C68" s="4" t="s">
        <v>70</v>
      </c>
      <c r="D68" s="4" t="s">
        <v>1128</v>
      </c>
      <c r="E68" s="4" t="s">
        <v>1129</v>
      </c>
      <c r="F68" s="4" t="s">
        <v>1130</v>
      </c>
      <c r="G68" s="2">
        <v>44432</v>
      </c>
      <c r="H68" s="4" t="s">
        <v>1141</v>
      </c>
      <c r="I68" s="4">
        <v>13511</v>
      </c>
      <c r="J68" s="4" t="s">
        <v>621</v>
      </c>
      <c r="L68" s="4" t="s">
        <v>1142</v>
      </c>
    </row>
    <row r="69" spans="1:12" x14ac:dyDescent="0.25">
      <c r="A69" s="4" t="s">
        <v>1093</v>
      </c>
      <c r="B69" s="9" t="s">
        <v>182</v>
      </c>
      <c r="C69" s="4" t="s">
        <v>39</v>
      </c>
      <c r="D69" s="4" t="s">
        <v>183</v>
      </c>
      <c r="E69" s="4" t="s">
        <v>1186</v>
      </c>
      <c r="F69" s="4" t="s">
        <v>1187</v>
      </c>
      <c r="G69" s="2">
        <v>44433</v>
      </c>
      <c r="H69" s="4" t="s">
        <v>1141</v>
      </c>
      <c r="I69" s="4">
        <v>13652</v>
      </c>
      <c r="J69" s="4" t="s">
        <v>621</v>
      </c>
      <c r="L69" s="4" t="s">
        <v>1142</v>
      </c>
    </row>
    <row r="70" spans="1:12" x14ac:dyDescent="0.25">
      <c r="A70" s="4" t="s">
        <v>1093</v>
      </c>
      <c r="B70" s="9" t="s">
        <v>184</v>
      </c>
      <c r="C70" s="4" t="s">
        <v>39</v>
      </c>
      <c r="D70" s="4" t="s">
        <v>183</v>
      </c>
      <c r="E70" s="4" t="s">
        <v>1186</v>
      </c>
      <c r="F70" s="4" t="s">
        <v>1187</v>
      </c>
      <c r="G70" s="2">
        <v>44433</v>
      </c>
      <c r="H70" s="4" t="s">
        <v>1141</v>
      </c>
      <c r="I70" s="4">
        <v>13661</v>
      </c>
      <c r="J70" s="4" t="s">
        <v>621</v>
      </c>
      <c r="L70" s="4" t="s">
        <v>1142</v>
      </c>
    </row>
    <row r="71" spans="1:12" x14ac:dyDescent="0.25">
      <c r="A71" s="4" t="s">
        <v>1093</v>
      </c>
      <c r="B71" s="9" t="s">
        <v>185</v>
      </c>
      <c r="C71" s="4" t="s">
        <v>36</v>
      </c>
      <c r="D71" s="4" t="s">
        <v>186</v>
      </c>
      <c r="E71" s="4" t="s">
        <v>1186</v>
      </c>
      <c r="F71" s="4" t="s">
        <v>1187</v>
      </c>
      <c r="G71" s="2">
        <v>44433</v>
      </c>
      <c r="H71" s="4" t="s">
        <v>1141</v>
      </c>
      <c r="I71" s="4">
        <v>13668</v>
      </c>
      <c r="J71" s="4" t="s">
        <v>621</v>
      </c>
      <c r="K71" s="4" t="str">
        <f>IFERROR(IFERROR(VLOOKUP(B71,'Obs. Técnicas - 22'!$D:$G,4,0),(VLOOKUP(B71,'Obs. Técnicas - 21'!$D:$G,4,0))),"Hexis")</f>
        <v>Eletrodo do instrumento apresenta vida útil avançada</v>
      </c>
      <c r="L71" s="4" t="s">
        <v>1142</v>
      </c>
    </row>
    <row r="72" spans="1:12" x14ac:dyDescent="0.25">
      <c r="A72" s="4" t="s">
        <v>1093</v>
      </c>
      <c r="B72" s="9">
        <v>6253970</v>
      </c>
      <c r="C72" s="4" t="s">
        <v>39</v>
      </c>
      <c r="E72" s="4" t="s">
        <v>253</v>
      </c>
      <c r="G72" s="2">
        <v>44442</v>
      </c>
      <c r="H72" s="4" t="s">
        <v>1141</v>
      </c>
      <c r="I72" s="4">
        <v>13694</v>
      </c>
      <c r="J72" s="4" t="s">
        <v>621</v>
      </c>
      <c r="K72" s="4">
        <f>IFERROR(IFERROR(VLOOKUP(B72,'Obs. Técnicas - 22'!$D:$G,4,0),(VLOOKUP(B72,'Obs. Técnicas - 21'!$D:$G,4,0))),"Hexis")</f>
        <v>0</v>
      </c>
      <c r="L72" s="4" t="s">
        <v>1142</v>
      </c>
    </row>
    <row r="73" spans="1:12" x14ac:dyDescent="0.25">
      <c r="A73" s="4" t="s">
        <v>250</v>
      </c>
      <c r="B73" s="9" t="s">
        <v>369</v>
      </c>
      <c r="C73" s="4" t="s">
        <v>36</v>
      </c>
      <c r="D73" s="4" t="s">
        <v>37</v>
      </c>
      <c r="G73" s="2">
        <v>44442</v>
      </c>
      <c r="H73" s="4" t="s">
        <v>1141</v>
      </c>
      <c r="I73" s="4">
        <v>13758</v>
      </c>
      <c r="J73" s="4" t="s">
        <v>621</v>
      </c>
      <c r="K73" s="4" t="str">
        <f>IFERROR(IFERROR(VLOOKUP(B73,'Obs. Técnicas - 22'!$D:$G,4,0),(VLOOKUP(B73,'Obs. Técnicas - 21'!$D:$G,4,0))),"Hexis")</f>
        <v xml:space="preserve"> Recomendada troca preventiva de todos os filtros ópticos</v>
      </c>
      <c r="L73" s="4" t="s">
        <v>1142</v>
      </c>
    </row>
    <row r="74" spans="1:12" x14ac:dyDescent="0.25">
      <c r="A74" s="4" t="s">
        <v>250</v>
      </c>
      <c r="B74" s="9" t="s">
        <v>313</v>
      </c>
      <c r="C74" s="4" t="s">
        <v>36</v>
      </c>
      <c r="D74" s="4" t="s">
        <v>37</v>
      </c>
      <c r="G74" s="2">
        <v>44442</v>
      </c>
      <c r="H74" s="4" t="s">
        <v>1141</v>
      </c>
      <c r="I74" s="4">
        <v>13759</v>
      </c>
      <c r="J74" s="4" t="s">
        <v>621</v>
      </c>
      <c r="K74" s="4" t="str">
        <f>IFERROR(IFERROR(VLOOKUP(B74,'Obs. Técnicas - 22'!$D:$G,4,0),(VLOOKUP(B74,'Obs. Técnicas - 21'!$D:$G,4,0))),"Hexis")</f>
        <v>Equipamento encontra-se com compartimento de pilhas com pequenas oxidações e filtros de interferência manchados, necessário a substituição dos filtros o mais breve possível. Liberado com restrição.</v>
      </c>
      <c r="L74" s="4" t="s">
        <v>1142</v>
      </c>
    </row>
    <row r="75" spans="1:12" x14ac:dyDescent="0.25">
      <c r="A75" s="4" t="s">
        <v>41</v>
      </c>
      <c r="B75" s="9" t="s">
        <v>57</v>
      </c>
      <c r="C75" s="4" t="s">
        <v>1188</v>
      </c>
      <c r="D75" s="4" t="s">
        <v>59</v>
      </c>
      <c r="E75" s="4" t="s">
        <v>1189</v>
      </c>
      <c r="F75" s="4" t="s">
        <v>1190</v>
      </c>
      <c r="G75" s="2">
        <v>44455</v>
      </c>
      <c r="H75" s="4" t="s">
        <v>1141</v>
      </c>
      <c r="I75" s="4">
        <v>13762</v>
      </c>
      <c r="J75" s="4" t="s">
        <v>621</v>
      </c>
      <c r="L75" s="4" t="s">
        <v>1142</v>
      </c>
    </row>
    <row r="76" spans="1:12" x14ac:dyDescent="0.25">
      <c r="A76" s="4" t="s">
        <v>41</v>
      </c>
      <c r="B76" s="9" t="s">
        <v>60</v>
      </c>
      <c r="C76" s="4" t="s">
        <v>210</v>
      </c>
      <c r="D76" s="4" t="s">
        <v>1191</v>
      </c>
      <c r="E76" s="4" t="s">
        <v>1189</v>
      </c>
      <c r="F76" s="4" t="s">
        <v>1190</v>
      </c>
      <c r="G76" s="2">
        <v>44455</v>
      </c>
      <c r="H76" s="4" t="s">
        <v>1141</v>
      </c>
      <c r="I76" s="4">
        <v>13763</v>
      </c>
      <c r="J76" s="4" t="s">
        <v>621</v>
      </c>
      <c r="L76" s="4" t="s">
        <v>1142</v>
      </c>
    </row>
    <row r="77" spans="1:12" x14ac:dyDescent="0.25">
      <c r="A77" s="4" t="s">
        <v>342</v>
      </c>
      <c r="B77" s="9" t="s">
        <v>343</v>
      </c>
      <c r="C77" s="4" t="s">
        <v>344</v>
      </c>
      <c r="E77" s="4" t="s">
        <v>1040</v>
      </c>
      <c r="F77" s="4" t="s">
        <v>1192</v>
      </c>
      <c r="G77" s="2">
        <v>44461</v>
      </c>
      <c r="H77" s="4" t="s">
        <v>1141</v>
      </c>
      <c r="I77" s="4">
        <v>13907</v>
      </c>
      <c r="J77" s="4" t="s">
        <v>621</v>
      </c>
      <c r="L77" s="4" t="s">
        <v>1142</v>
      </c>
    </row>
    <row r="78" spans="1:12" x14ac:dyDescent="0.25">
      <c r="A78" s="4" t="s">
        <v>1093</v>
      </c>
      <c r="B78" s="9" t="s">
        <v>1193</v>
      </c>
      <c r="C78" s="4" t="s">
        <v>1008</v>
      </c>
      <c r="D78" s="4" t="s">
        <v>92</v>
      </c>
      <c r="E78" s="4" t="s">
        <v>1194</v>
      </c>
      <c r="F78" s="4" t="s">
        <v>1140</v>
      </c>
      <c r="G78" s="2">
        <v>44459</v>
      </c>
      <c r="H78" s="4" t="s">
        <v>1141</v>
      </c>
      <c r="I78" s="4">
        <v>13834</v>
      </c>
      <c r="J78" s="4" t="s">
        <v>621</v>
      </c>
      <c r="L78" s="4" t="s">
        <v>1142</v>
      </c>
    </row>
    <row r="79" spans="1:12" x14ac:dyDescent="0.25">
      <c r="A79" s="4" t="s">
        <v>1162</v>
      </c>
      <c r="B79" s="9" t="s">
        <v>94</v>
      </c>
      <c r="C79" s="4" t="s">
        <v>36</v>
      </c>
      <c r="D79" s="4" t="s">
        <v>45</v>
      </c>
      <c r="E79" s="4" t="s">
        <v>1194</v>
      </c>
      <c r="F79" s="4" t="s">
        <v>1140</v>
      </c>
      <c r="G79" s="2">
        <v>44459</v>
      </c>
      <c r="H79" s="4" t="s">
        <v>1141</v>
      </c>
      <c r="I79" s="4">
        <v>13835</v>
      </c>
      <c r="J79" s="4" t="s">
        <v>621</v>
      </c>
      <c r="K79" s="4" t="str">
        <f>IFERROR(IFERROR(VLOOKUP(B79,'Obs. Técnicas - 22'!$D:$G,4,0),(VLOOKUP(B79,'Obs. Técnicas - 21'!$D:$G,4,0))),"Hexis")</f>
        <v xml:space="preserve"> Equipamento demora para inicializar.</v>
      </c>
      <c r="L79" s="4" t="s">
        <v>1142</v>
      </c>
    </row>
    <row r="80" spans="1:12" x14ac:dyDescent="0.25">
      <c r="A80" s="4" t="s">
        <v>55</v>
      </c>
      <c r="B80" s="9" t="s">
        <v>95</v>
      </c>
      <c r="C80" s="4" t="s">
        <v>36</v>
      </c>
      <c r="D80" s="4" t="s">
        <v>96</v>
      </c>
      <c r="E80" s="4" t="s">
        <v>1194</v>
      </c>
      <c r="F80" s="4" t="s">
        <v>1140</v>
      </c>
      <c r="G80" s="2">
        <v>44459</v>
      </c>
      <c r="H80" s="4" t="s">
        <v>1141</v>
      </c>
      <c r="I80" s="4">
        <v>13835</v>
      </c>
      <c r="J80" s="4" t="s">
        <v>621</v>
      </c>
      <c r="L80" s="4" t="s">
        <v>1142</v>
      </c>
    </row>
    <row r="81" spans="1:12" x14ac:dyDescent="0.25">
      <c r="A81" s="4" t="s">
        <v>38</v>
      </c>
      <c r="B81" s="9" t="s">
        <v>83</v>
      </c>
      <c r="C81" s="4" t="s">
        <v>39</v>
      </c>
      <c r="D81" s="4" t="s">
        <v>1195</v>
      </c>
      <c r="E81" s="4" t="s">
        <v>1194</v>
      </c>
      <c r="F81" s="4" t="s">
        <v>1140</v>
      </c>
      <c r="G81" s="2">
        <v>44459</v>
      </c>
      <c r="H81" s="4" t="s">
        <v>1141</v>
      </c>
      <c r="I81" s="4">
        <v>13835</v>
      </c>
      <c r="J81" s="4" t="s">
        <v>621</v>
      </c>
      <c r="L81" s="4" t="s">
        <v>1142</v>
      </c>
    </row>
    <row r="82" spans="1:12" x14ac:dyDescent="0.25">
      <c r="A82" s="4" t="s">
        <v>41</v>
      </c>
      <c r="B82" s="9">
        <v>893769</v>
      </c>
      <c r="C82" s="4" t="s">
        <v>914</v>
      </c>
      <c r="D82" s="4" t="s">
        <v>97</v>
      </c>
      <c r="E82" s="4" t="s">
        <v>1194</v>
      </c>
      <c r="F82" s="4" t="s">
        <v>1140</v>
      </c>
      <c r="G82" s="2">
        <v>44459</v>
      </c>
      <c r="H82" s="4" t="s">
        <v>1141</v>
      </c>
      <c r="I82" s="4">
        <v>13926</v>
      </c>
      <c r="J82" s="4" t="s">
        <v>621</v>
      </c>
      <c r="K82" s="4" t="str">
        <f>IFERROR(IFERROR(VLOOKUP(B82,'Obs. Técnicas - 22'!$D:$G,4,0),(VLOOKUP(B82,'Obs. Técnicas - 21'!$D:$G,4,0))),"Hexis")</f>
        <v>Eletrôdo apresenta lentidão nas leituras.</v>
      </c>
      <c r="L82" s="4" t="s">
        <v>1142</v>
      </c>
    </row>
    <row r="83" spans="1:12" x14ac:dyDescent="0.25">
      <c r="A83" s="4" t="s">
        <v>41</v>
      </c>
      <c r="B83" s="9">
        <v>51302520</v>
      </c>
      <c r="C83" s="4" t="s">
        <v>70</v>
      </c>
      <c r="D83" s="4" t="s">
        <v>1196</v>
      </c>
      <c r="E83" s="4" t="s">
        <v>1194</v>
      </c>
      <c r="F83" s="4" t="s">
        <v>1140</v>
      </c>
      <c r="G83" s="2">
        <v>44459</v>
      </c>
      <c r="H83" s="4" t="s">
        <v>1141</v>
      </c>
      <c r="I83" s="4">
        <v>13838</v>
      </c>
      <c r="J83" s="4" t="s">
        <v>621</v>
      </c>
      <c r="L83" s="4" t="s">
        <v>1142</v>
      </c>
    </row>
    <row r="84" spans="1:12" x14ac:dyDescent="0.25">
      <c r="A84" s="4" t="s">
        <v>1162</v>
      </c>
      <c r="B84" s="9" t="s">
        <v>94</v>
      </c>
      <c r="C84" s="4" t="s">
        <v>36</v>
      </c>
      <c r="D84" s="4" t="s">
        <v>1197</v>
      </c>
      <c r="E84" s="4" t="s">
        <v>1194</v>
      </c>
      <c r="F84" s="4" t="s">
        <v>1140</v>
      </c>
      <c r="G84" s="2">
        <v>44459</v>
      </c>
      <c r="H84" s="4" t="s">
        <v>1141</v>
      </c>
      <c r="I84" s="4">
        <v>13835</v>
      </c>
      <c r="J84" s="4" t="s">
        <v>621</v>
      </c>
      <c r="K84" s="4" t="str">
        <f>IFERROR(IFERROR(VLOOKUP(B84,'Obs. Técnicas - 22'!$D:$G,4,0),(VLOOKUP(B84,'Obs. Técnicas - 21'!$D:$G,4,0))),"Hexis")</f>
        <v xml:space="preserve"> Equipamento demora para inicializar.</v>
      </c>
      <c r="L84" s="4" t="s">
        <v>1142</v>
      </c>
    </row>
    <row r="85" spans="1:12" x14ac:dyDescent="0.25">
      <c r="A85" s="4" t="s">
        <v>1093</v>
      </c>
      <c r="B85" s="9" t="s">
        <v>1193</v>
      </c>
      <c r="C85" s="4" t="s">
        <v>1008</v>
      </c>
      <c r="D85" s="4" t="s">
        <v>1198</v>
      </c>
      <c r="E85" s="4" t="s">
        <v>1194</v>
      </c>
      <c r="F85" s="4" t="s">
        <v>1140</v>
      </c>
      <c r="G85" s="2">
        <v>44459</v>
      </c>
      <c r="H85" s="4" t="s">
        <v>1141</v>
      </c>
      <c r="I85" s="4">
        <v>13834</v>
      </c>
      <c r="J85" s="4" t="s">
        <v>621</v>
      </c>
      <c r="L85" s="4" t="s">
        <v>1142</v>
      </c>
    </row>
    <row r="86" spans="1:12" x14ac:dyDescent="0.25">
      <c r="A86" s="4" t="s">
        <v>68</v>
      </c>
      <c r="B86" s="9" t="s">
        <v>1199</v>
      </c>
      <c r="C86" s="4" t="s">
        <v>70</v>
      </c>
      <c r="D86" s="4" t="s">
        <v>81</v>
      </c>
      <c r="E86" s="4" t="s">
        <v>1194</v>
      </c>
      <c r="F86" s="4" t="s">
        <v>1140</v>
      </c>
      <c r="G86" s="2">
        <v>44459</v>
      </c>
      <c r="H86" s="4" t="s">
        <v>1141</v>
      </c>
      <c r="I86" s="4">
        <v>13833</v>
      </c>
      <c r="J86" s="4" t="s">
        <v>621</v>
      </c>
      <c r="L86" s="4" t="s">
        <v>1142</v>
      </c>
    </row>
    <row r="87" spans="1:12" x14ac:dyDescent="0.25">
      <c r="A87" s="4" t="s">
        <v>41</v>
      </c>
      <c r="B87" s="9" t="s">
        <v>1200</v>
      </c>
      <c r="C87" s="4" t="s">
        <v>914</v>
      </c>
      <c r="D87" s="4" t="s">
        <v>97</v>
      </c>
      <c r="E87" s="4" t="s">
        <v>1194</v>
      </c>
      <c r="F87" s="4" t="s">
        <v>1140</v>
      </c>
      <c r="G87" s="2">
        <v>44459</v>
      </c>
      <c r="H87" s="4" t="s">
        <v>1141</v>
      </c>
      <c r="I87" s="4">
        <v>13925</v>
      </c>
      <c r="J87" s="4" t="s">
        <v>621</v>
      </c>
      <c r="L87" s="4" t="s">
        <v>1142</v>
      </c>
    </row>
    <row r="88" spans="1:12" x14ac:dyDescent="0.25">
      <c r="A88" s="4" t="s">
        <v>41</v>
      </c>
      <c r="B88" s="9">
        <v>2062585</v>
      </c>
      <c r="C88" s="4" t="s">
        <v>914</v>
      </c>
      <c r="D88" s="4" t="s">
        <v>88</v>
      </c>
      <c r="E88" s="4" t="s">
        <v>1194</v>
      </c>
      <c r="F88" s="4" t="s">
        <v>1140</v>
      </c>
      <c r="G88" s="2">
        <v>44459</v>
      </c>
      <c r="H88" s="4" t="s">
        <v>1141</v>
      </c>
      <c r="I88" s="4">
        <v>13927</v>
      </c>
      <c r="J88" s="4" t="s">
        <v>621</v>
      </c>
      <c r="L88" s="4" t="s">
        <v>1142</v>
      </c>
    </row>
    <row r="89" spans="1:12" x14ac:dyDescent="0.25">
      <c r="A89" s="4" t="s">
        <v>35</v>
      </c>
      <c r="B89" s="9" t="s">
        <v>100</v>
      </c>
      <c r="C89" s="4" t="s">
        <v>36</v>
      </c>
      <c r="D89" s="4" t="s">
        <v>101</v>
      </c>
      <c r="E89" s="4" t="s">
        <v>1194</v>
      </c>
      <c r="F89" s="4" t="s">
        <v>1140</v>
      </c>
      <c r="G89" s="2">
        <v>44459</v>
      </c>
      <c r="H89" s="4" t="s">
        <v>1141</v>
      </c>
      <c r="I89" s="4">
        <v>13906</v>
      </c>
      <c r="J89" s="4" t="s">
        <v>621</v>
      </c>
      <c r="L89" s="4" t="s">
        <v>1142</v>
      </c>
    </row>
    <row r="90" spans="1:12" x14ac:dyDescent="0.25">
      <c r="A90" s="4" t="s">
        <v>35</v>
      </c>
      <c r="B90" s="9" t="s">
        <v>102</v>
      </c>
      <c r="C90" s="4" t="s">
        <v>36</v>
      </c>
      <c r="D90" s="4" t="s">
        <v>37</v>
      </c>
      <c r="E90" s="4" t="s">
        <v>1194</v>
      </c>
      <c r="F90" s="4" t="s">
        <v>1201</v>
      </c>
      <c r="G90" s="2">
        <v>44459</v>
      </c>
      <c r="H90" s="4" t="s">
        <v>1141</v>
      </c>
      <c r="I90" s="4">
        <v>13830</v>
      </c>
      <c r="J90" s="4" t="s">
        <v>621</v>
      </c>
      <c r="L90" s="4" t="s">
        <v>1142</v>
      </c>
    </row>
    <row r="91" spans="1:12" x14ac:dyDescent="0.25">
      <c r="A91" s="4" t="s">
        <v>1162</v>
      </c>
      <c r="B91" s="9" t="s">
        <v>103</v>
      </c>
      <c r="C91" s="4" t="s">
        <v>36</v>
      </c>
      <c r="D91" s="4" t="s">
        <v>45</v>
      </c>
      <c r="E91" s="4" t="s">
        <v>1194</v>
      </c>
      <c r="F91" s="4" t="s">
        <v>1201</v>
      </c>
      <c r="G91" s="2">
        <v>44459</v>
      </c>
      <c r="H91" s="4" t="s">
        <v>1141</v>
      </c>
      <c r="I91" s="4">
        <v>13823</v>
      </c>
      <c r="J91" s="4" t="s">
        <v>621</v>
      </c>
      <c r="L91" s="4" t="s">
        <v>1142</v>
      </c>
    </row>
    <row r="92" spans="1:12" x14ac:dyDescent="0.25">
      <c r="A92" s="4" t="s">
        <v>38</v>
      </c>
      <c r="B92" s="9">
        <v>49441</v>
      </c>
      <c r="C92" s="4" t="s">
        <v>42</v>
      </c>
      <c r="D92" s="4" t="s">
        <v>288</v>
      </c>
      <c r="E92" s="4" t="s">
        <v>1194</v>
      </c>
      <c r="F92" s="4" t="s">
        <v>1201</v>
      </c>
      <c r="G92" s="2">
        <v>44459</v>
      </c>
      <c r="H92" s="4" t="s">
        <v>1141</v>
      </c>
      <c r="I92" s="4">
        <v>13824</v>
      </c>
      <c r="J92" s="4" t="s">
        <v>621</v>
      </c>
      <c r="L92" s="4" t="s">
        <v>1142</v>
      </c>
    </row>
    <row r="93" spans="1:12" x14ac:dyDescent="0.25">
      <c r="A93" s="4" t="s">
        <v>35</v>
      </c>
      <c r="B93" s="9" t="s">
        <v>1202</v>
      </c>
      <c r="C93" s="4" t="s">
        <v>36</v>
      </c>
      <c r="D93" s="4" t="s">
        <v>37</v>
      </c>
      <c r="E93" s="4" t="s">
        <v>1194</v>
      </c>
      <c r="F93" s="4" t="s">
        <v>1201</v>
      </c>
      <c r="G93" s="2">
        <v>44459</v>
      </c>
      <c r="H93" s="4" t="s">
        <v>1141</v>
      </c>
      <c r="I93" s="4">
        <v>13825</v>
      </c>
      <c r="J93" s="4" t="s">
        <v>621</v>
      </c>
      <c r="L93" s="4" t="s">
        <v>1142</v>
      </c>
    </row>
    <row r="94" spans="1:12" x14ac:dyDescent="0.25">
      <c r="A94" s="4" t="s">
        <v>35</v>
      </c>
      <c r="B94" s="9" t="s">
        <v>1203</v>
      </c>
      <c r="C94" s="4" t="s">
        <v>36</v>
      </c>
      <c r="D94" s="4" t="s">
        <v>1145</v>
      </c>
      <c r="E94" s="4" t="s">
        <v>1204</v>
      </c>
      <c r="H94" s="4" t="s">
        <v>1141</v>
      </c>
      <c r="L94" s="4" t="s">
        <v>1142</v>
      </c>
    </row>
    <row r="95" spans="1:12" x14ac:dyDescent="0.25">
      <c r="A95" s="4" t="s">
        <v>1162</v>
      </c>
      <c r="B95" s="9" t="s">
        <v>231</v>
      </c>
      <c r="C95" s="4" t="s">
        <v>156</v>
      </c>
      <c r="E95" s="4" t="s">
        <v>1123</v>
      </c>
      <c r="F95" s="4" t="s">
        <v>621</v>
      </c>
      <c r="G95" s="2">
        <v>44469</v>
      </c>
      <c r="H95" s="4" t="s">
        <v>1141</v>
      </c>
      <c r="I95" s="4">
        <v>13962</v>
      </c>
      <c r="J95" s="4" t="s">
        <v>621</v>
      </c>
      <c r="L95" s="4" t="s">
        <v>1142</v>
      </c>
    </row>
    <row r="96" spans="1:12" x14ac:dyDescent="0.25">
      <c r="A96" s="4" t="s">
        <v>38</v>
      </c>
      <c r="B96" s="9" t="s">
        <v>232</v>
      </c>
      <c r="C96" s="4" t="s">
        <v>39</v>
      </c>
      <c r="E96" s="4" t="s">
        <v>1123</v>
      </c>
      <c r="F96" s="4" t="s">
        <v>621</v>
      </c>
      <c r="G96" s="2">
        <v>44469</v>
      </c>
      <c r="H96" s="4" t="s">
        <v>1141</v>
      </c>
      <c r="I96" s="4">
        <v>13963</v>
      </c>
      <c r="J96" s="4" t="s">
        <v>621</v>
      </c>
      <c r="L96" s="4" t="s">
        <v>1142</v>
      </c>
    </row>
    <row r="97" spans="1:12" x14ac:dyDescent="0.25">
      <c r="A97" s="4" t="s">
        <v>38</v>
      </c>
      <c r="B97" s="9" t="s">
        <v>233</v>
      </c>
      <c r="C97" s="4" t="s">
        <v>39</v>
      </c>
      <c r="E97" s="4" t="s">
        <v>1123</v>
      </c>
      <c r="F97" s="4" t="s">
        <v>621</v>
      </c>
      <c r="G97" s="2">
        <v>44469</v>
      </c>
      <c r="H97" s="4" t="s">
        <v>1141</v>
      </c>
      <c r="I97" s="4">
        <v>13964</v>
      </c>
      <c r="J97" s="4" t="s">
        <v>621</v>
      </c>
      <c r="L97" s="4" t="s">
        <v>1142</v>
      </c>
    </row>
    <row r="98" spans="1:12" x14ac:dyDescent="0.25">
      <c r="A98" s="4" t="s">
        <v>38</v>
      </c>
      <c r="B98" s="9" t="s">
        <v>235</v>
      </c>
      <c r="C98" s="4" t="s">
        <v>39</v>
      </c>
      <c r="E98" s="4" t="s">
        <v>1123</v>
      </c>
      <c r="F98" s="4" t="s">
        <v>621</v>
      </c>
      <c r="G98" s="2">
        <v>44469</v>
      </c>
      <c r="H98" s="4" t="s">
        <v>1141</v>
      </c>
      <c r="I98" s="4">
        <v>13965</v>
      </c>
      <c r="J98" s="4" t="s">
        <v>621</v>
      </c>
      <c r="L98" s="4" t="s">
        <v>1142</v>
      </c>
    </row>
    <row r="99" spans="1:12" x14ac:dyDescent="0.25">
      <c r="A99" s="4" t="s">
        <v>55</v>
      </c>
      <c r="B99" s="9">
        <v>1531607</v>
      </c>
      <c r="C99" s="4" t="s">
        <v>36</v>
      </c>
      <c r="D99" s="4" t="s">
        <v>1165</v>
      </c>
      <c r="E99" s="4" t="s">
        <v>569</v>
      </c>
      <c r="F99" s="4" t="s">
        <v>621</v>
      </c>
      <c r="G99" s="2">
        <v>44498</v>
      </c>
      <c r="H99" s="4" t="s">
        <v>1141</v>
      </c>
      <c r="I99" s="4">
        <v>13965</v>
      </c>
      <c r="J99" s="4" t="s">
        <v>621</v>
      </c>
      <c r="L99" s="4" t="s">
        <v>1142</v>
      </c>
    </row>
    <row r="100" spans="1:12" x14ac:dyDescent="0.25">
      <c r="A100" s="4" t="s">
        <v>41</v>
      </c>
      <c r="B100" s="9" t="s">
        <v>236</v>
      </c>
      <c r="C100" s="4" t="s">
        <v>237</v>
      </c>
      <c r="E100" s="4" t="s">
        <v>1123</v>
      </c>
      <c r="F100" s="4" t="s">
        <v>621</v>
      </c>
      <c r="G100" s="2">
        <v>44497</v>
      </c>
      <c r="H100" s="4" t="s">
        <v>1141</v>
      </c>
      <c r="I100" s="4">
        <v>13971</v>
      </c>
      <c r="J100" s="4" t="s">
        <v>621</v>
      </c>
      <c r="L100" s="4" t="s">
        <v>1142</v>
      </c>
    </row>
    <row r="101" spans="1:12" x14ac:dyDescent="0.25">
      <c r="A101" s="4" t="s">
        <v>41</v>
      </c>
      <c r="B101" s="9" t="s">
        <v>238</v>
      </c>
      <c r="C101" s="4" t="s">
        <v>237</v>
      </c>
      <c r="E101" s="4" t="s">
        <v>1123</v>
      </c>
      <c r="F101" s="4" t="s">
        <v>621</v>
      </c>
      <c r="G101" s="2">
        <v>44497</v>
      </c>
      <c r="H101" s="4" t="s">
        <v>1141</v>
      </c>
      <c r="I101" s="4">
        <v>14168</v>
      </c>
      <c r="J101" s="4" t="s">
        <v>621</v>
      </c>
      <c r="L101" s="4" t="s">
        <v>1142</v>
      </c>
    </row>
    <row r="102" spans="1:12" x14ac:dyDescent="0.25">
      <c r="A102" s="4" t="s">
        <v>41</v>
      </c>
      <c r="B102" s="9" t="s">
        <v>310</v>
      </c>
      <c r="C102" s="4" t="s">
        <v>1188</v>
      </c>
      <c r="D102" s="4" t="s">
        <v>59</v>
      </c>
      <c r="E102" s="4" t="s">
        <v>307</v>
      </c>
      <c r="F102" s="4" t="s">
        <v>308</v>
      </c>
      <c r="G102" s="2">
        <v>44523</v>
      </c>
      <c r="H102" s="4" t="s">
        <v>1141</v>
      </c>
      <c r="I102" s="4">
        <v>14626</v>
      </c>
      <c r="J102" s="4" t="s">
        <v>621</v>
      </c>
      <c r="K102" s="4">
        <v>0</v>
      </c>
      <c r="L102" s="4" t="s">
        <v>1142</v>
      </c>
    </row>
    <row r="103" spans="1:12" x14ac:dyDescent="0.25">
      <c r="A103" s="4" t="s">
        <v>1093</v>
      </c>
      <c r="B103" s="9" t="s">
        <v>312</v>
      </c>
      <c r="C103" s="4" t="s">
        <v>39</v>
      </c>
      <c r="D103" s="4" t="s">
        <v>154</v>
      </c>
      <c r="E103" s="4" t="s">
        <v>307</v>
      </c>
      <c r="F103" s="4" t="s">
        <v>308</v>
      </c>
      <c r="G103" s="2">
        <v>44523</v>
      </c>
      <c r="H103" s="4" t="s">
        <v>1141</v>
      </c>
      <c r="I103" s="4">
        <v>14625</v>
      </c>
      <c r="J103" s="4" t="s">
        <v>621</v>
      </c>
      <c r="K103" s="4">
        <v>0</v>
      </c>
      <c r="L103" s="4" t="s">
        <v>1142</v>
      </c>
    </row>
    <row r="104" spans="1:12" x14ac:dyDescent="0.25">
      <c r="A104" s="4" t="s">
        <v>41</v>
      </c>
      <c r="B104" s="9" t="s">
        <v>139</v>
      </c>
      <c r="C104" s="4" t="s">
        <v>42</v>
      </c>
      <c r="D104" s="4" t="s">
        <v>155</v>
      </c>
      <c r="E104" s="4" t="s">
        <v>1205</v>
      </c>
      <c r="F104" s="4" t="s">
        <v>130</v>
      </c>
      <c r="G104" s="2">
        <v>44509</v>
      </c>
      <c r="H104" s="4" t="s">
        <v>1141</v>
      </c>
      <c r="L104" s="4" t="s">
        <v>1142</v>
      </c>
    </row>
    <row r="105" spans="1:12" x14ac:dyDescent="0.25">
      <c r="A105" s="4" t="s">
        <v>38</v>
      </c>
      <c r="B105" s="9" t="s">
        <v>140</v>
      </c>
      <c r="C105" s="4" t="s">
        <v>42</v>
      </c>
      <c r="D105" s="4" t="s">
        <v>288</v>
      </c>
      <c r="E105" s="4" t="s">
        <v>1205</v>
      </c>
      <c r="F105" s="4" t="s">
        <v>130</v>
      </c>
      <c r="G105" s="2">
        <v>44513</v>
      </c>
      <c r="H105" s="4" t="s">
        <v>1141</v>
      </c>
      <c r="L105" s="4" t="s">
        <v>1142</v>
      </c>
    </row>
    <row r="106" spans="1:12" x14ac:dyDescent="0.25">
      <c r="A106" s="4" t="s">
        <v>55</v>
      </c>
      <c r="B106" s="9" t="s">
        <v>127</v>
      </c>
      <c r="C106" s="4" t="s">
        <v>36</v>
      </c>
      <c r="D106" s="4" t="s">
        <v>1145</v>
      </c>
      <c r="E106" s="4" t="s">
        <v>1206</v>
      </c>
      <c r="F106" s="4" t="s">
        <v>1187</v>
      </c>
      <c r="G106" s="2">
        <v>44501</v>
      </c>
      <c r="H106" s="4" t="s">
        <v>1141</v>
      </c>
      <c r="L106" s="4" t="s">
        <v>1142</v>
      </c>
    </row>
    <row r="107" spans="1:12" x14ac:dyDescent="0.25">
      <c r="A107" s="4" t="s">
        <v>1162</v>
      </c>
      <c r="B107" s="9" t="s">
        <v>131</v>
      </c>
      <c r="C107" s="4" t="s">
        <v>36</v>
      </c>
      <c r="D107" s="4" t="s">
        <v>132</v>
      </c>
      <c r="E107" s="4" t="s">
        <v>1207</v>
      </c>
      <c r="F107" s="4" t="s">
        <v>1187</v>
      </c>
      <c r="G107" s="2">
        <v>44501</v>
      </c>
      <c r="H107" s="4" t="s">
        <v>1141</v>
      </c>
      <c r="L107" s="4" t="s">
        <v>1142</v>
      </c>
    </row>
    <row r="108" spans="1:12" x14ac:dyDescent="0.25">
      <c r="A108" s="4" t="s">
        <v>31</v>
      </c>
      <c r="B108" s="9" t="s">
        <v>141</v>
      </c>
      <c r="C108" s="4" t="s">
        <v>36</v>
      </c>
      <c r="D108" s="4" t="s">
        <v>76</v>
      </c>
      <c r="E108" s="4" t="s">
        <v>1205</v>
      </c>
      <c r="F108" s="4" t="s">
        <v>130</v>
      </c>
      <c r="G108" s="2">
        <v>44501</v>
      </c>
      <c r="H108" s="4" t="s">
        <v>1141</v>
      </c>
      <c r="L108" s="4" t="s">
        <v>1142</v>
      </c>
    </row>
    <row r="109" spans="1:12" x14ac:dyDescent="0.25">
      <c r="A109" s="4" t="s">
        <v>1093</v>
      </c>
      <c r="B109" s="9">
        <v>6273835</v>
      </c>
      <c r="C109" s="4" t="s">
        <v>39</v>
      </c>
      <c r="D109" s="4" t="s">
        <v>154</v>
      </c>
      <c r="E109" s="4" t="s">
        <v>1208</v>
      </c>
      <c r="F109" s="4" t="s">
        <v>34</v>
      </c>
      <c r="G109" s="2">
        <v>44623</v>
      </c>
      <c r="H109" s="4" t="s">
        <v>1141</v>
      </c>
      <c r="I109" s="4">
        <v>15642</v>
      </c>
      <c r="J109" s="4" t="s">
        <v>621</v>
      </c>
      <c r="L109" s="4" t="s">
        <v>1142</v>
      </c>
    </row>
    <row r="110" spans="1:12" x14ac:dyDescent="0.25">
      <c r="A110" s="4" t="s">
        <v>35</v>
      </c>
      <c r="B110" s="9" t="s">
        <v>533</v>
      </c>
      <c r="C110" s="4" t="s">
        <v>36</v>
      </c>
      <c r="D110" s="4" t="s">
        <v>37</v>
      </c>
      <c r="E110" s="4" t="s">
        <v>1175</v>
      </c>
      <c r="F110" s="4" t="s">
        <v>1210</v>
      </c>
      <c r="G110" s="2">
        <v>44531</v>
      </c>
      <c r="H110" s="4" t="s">
        <v>1141</v>
      </c>
      <c r="I110" s="4">
        <v>14863</v>
      </c>
      <c r="J110" s="4" t="s">
        <v>621</v>
      </c>
      <c r="L110" s="4" t="s">
        <v>1142</v>
      </c>
    </row>
    <row r="111" spans="1:12" x14ac:dyDescent="0.25">
      <c r="A111" s="4" t="s">
        <v>41</v>
      </c>
      <c r="B111" s="9">
        <v>200710001495</v>
      </c>
      <c r="C111" s="4" t="s">
        <v>36</v>
      </c>
      <c r="D111" s="4" t="s">
        <v>285</v>
      </c>
      <c r="E111" s="4" t="s">
        <v>1211</v>
      </c>
      <c r="F111" s="4" t="s">
        <v>326</v>
      </c>
      <c r="G111" s="2">
        <v>44643</v>
      </c>
      <c r="H111" s="4" t="s">
        <v>1141</v>
      </c>
      <c r="I111" s="4">
        <v>15872</v>
      </c>
      <c r="J111" s="4" t="s">
        <v>621</v>
      </c>
      <c r="K111" s="4" t="s">
        <v>715</v>
      </c>
      <c r="L111" s="4" t="s">
        <v>1142</v>
      </c>
    </row>
    <row r="112" spans="1:12" x14ac:dyDescent="0.25">
      <c r="A112" s="4" t="s">
        <v>250</v>
      </c>
      <c r="B112" s="9">
        <v>132850002046</v>
      </c>
      <c r="C112" s="4" t="s">
        <v>36</v>
      </c>
      <c r="D112" s="4" t="s">
        <v>1145</v>
      </c>
      <c r="E112" s="4" t="s">
        <v>1211</v>
      </c>
      <c r="F112" s="4" t="s">
        <v>326</v>
      </c>
      <c r="G112" s="2">
        <v>44643</v>
      </c>
      <c r="H112" s="4" t="s">
        <v>1141</v>
      </c>
      <c r="I112" s="4">
        <v>15874</v>
      </c>
      <c r="J112" s="4" t="s">
        <v>621</v>
      </c>
      <c r="L112" s="4" t="s">
        <v>1142</v>
      </c>
    </row>
    <row r="113" spans="1:12" x14ac:dyDescent="0.25">
      <c r="A113" s="4" t="s">
        <v>1093</v>
      </c>
      <c r="B113" s="9" t="s">
        <v>355</v>
      </c>
      <c r="C113" s="4" t="s">
        <v>39</v>
      </c>
      <c r="D113" s="4" t="s">
        <v>154</v>
      </c>
      <c r="E113" s="4" t="s">
        <v>1212</v>
      </c>
      <c r="F113" s="4" t="s">
        <v>126</v>
      </c>
      <c r="G113" s="2">
        <v>44642</v>
      </c>
      <c r="H113" s="4" t="s">
        <v>1141</v>
      </c>
      <c r="I113" s="4">
        <v>15859</v>
      </c>
      <c r="J113" s="4" t="s">
        <v>621</v>
      </c>
      <c r="K113" s="4" t="s">
        <v>724</v>
      </c>
      <c r="L113" s="4" t="s">
        <v>1142</v>
      </c>
    </row>
    <row r="114" spans="1:12" x14ac:dyDescent="0.25">
      <c r="A114" s="4" t="s">
        <v>1162</v>
      </c>
      <c r="B114" s="9" t="s">
        <v>356</v>
      </c>
      <c r="C114" s="4" t="s">
        <v>36</v>
      </c>
      <c r="D114" s="4" t="s">
        <v>45</v>
      </c>
      <c r="E114" s="4" t="s">
        <v>1212</v>
      </c>
      <c r="F114" s="4" t="s">
        <v>126</v>
      </c>
      <c r="G114" s="2">
        <v>44642</v>
      </c>
      <c r="H114" s="4" t="s">
        <v>1141</v>
      </c>
      <c r="I114" s="4">
        <v>15861</v>
      </c>
      <c r="J114" s="4" t="s">
        <v>621</v>
      </c>
      <c r="K114" s="4">
        <v>0</v>
      </c>
      <c r="L114" s="4" t="s">
        <v>1142</v>
      </c>
    </row>
    <row r="115" spans="1:12" x14ac:dyDescent="0.25">
      <c r="A115" s="4" t="s">
        <v>68</v>
      </c>
      <c r="B115" s="9" t="s">
        <v>357</v>
      </c>
      <c r="C115" s="4" t="s">
        <v>70</v>
      </c>
      <c r="E115" s="4" t="s">
        <v>1212</v>
      </c>
      <c r="F115" s="4" t="s">
        <v>126</v>
      </c>
      <c r="G115" s="2">
        <v>44642</v>
      </c>
      <c r="H115" s="4" t="s">
        <v>1141</v>
      </c>
      <c r="I115" s="4">
        <v>15866</v>
      </c>
      <c r="J115" s="4" t="s">
        <v>621</v>
      </c>
      <c r="K115" s="4">
        <v>0</v>
      </c>
      <c r="L115" s="4" t="s">
        <v>1142</v>
      </c>
    </row>
    <row r="116" spans="1:12" x14ac:dyDescent="0.25">
      <c r="A116" s="4" t="s">
        <v>35</v>
      </c>
      <c r="B116" s="9" t="s">
        <v>169</v>
      </c>
      <c r="C116" s="4" t="s">
        <v>36</v>
      </c>
      <c r="D116" s="4" t="s">
        <v>1145</v>
      </c>
      <c r="E116" s="4" t="s">
        <v>1121</v>
      </c>
      <c r="G116" s="2">
        <v>44645</v>
      </c>
      <c r="H116" s="4" t="s">
        <v>1141</v>
      </c>
      <c r="I116" s="4" t="s">
        <v>1174</v>
      </c>
      <c r="J116" s="4" t="s">
        <v>1151</v>
      </c>
      <c r="K116" s="4" t="s">
        <v>1174</v>
      </c>
      <c r="L116" s="4" t="s">
        <v>1142</v>
      </c>
    </row>
    <row r="117" spans="1:12" x14ac:dyDescent="0.25">
      <c r="A117" s="4" t="s">
        <v>41</v>
      </c>
      <c r="B117" s="9">
        <v>2902426</v>
      </c>
      <c r="C117" s="4" t="s">
        <v>914</v>
      </c>
      <c r="D117" s="4" t="s">
        <v>88</v>
      </c>
      <c r="E117" s="4" t="s">
        <v>435</v>
      </c>
      <c r="F117" s="4" t="s">
        <v>436</v>
      </c>
      <c r="G117" s="2">
        <v>44678</v>
      </c>
      <c r="H117" s="4" t="s">
        <v>1141</v>
      </c>
      <c r="I117" s="4">
        <v>16222</v>
      </c>
      <c r="J117" s="4" t="s">
        <v>621</v>
      </c>
      <c r="K117" s="4">
        <v>0</v>
      </c>
      <c r="L117" s="4" t="s">
        <v>1142</v>
      </c>
    </row>
    <row r="118" spans="1:12" x14ac:dyDescent="0.25">
      <c r="A118" s="4" t="s">
        <v>43</v>
      </c>
      <c r="B118" s="9" t="s">
        <v>575</v>
      </c>
      <c r="C118" s="4" t="s">
        <v>36</v>
      </c>
      <c r="D118" s="4" t="s">
        <v>45</v>
      </c>
      <c r="E118" s="4" t="s">
        <v>569</v>
      </c>
      <c r="F118" s="4" t="s">
        <v>436</v>
      </c>
      <c r="G118" s="2">
        <v>44725</v>
      </c>
      <c r="H118" s="4" t="s">
        <v>1141</v>
      </c>
      <c r="I118" s="4">
        <v>16810</v>
      </c>
      <c r="L118" s="4" t="s">
        <v>1142</v>
      </c>
    </row>
    <row r="119" spans="1:12" x14ac:dyDescent="0.25">
      <c r="A119" s="4" t="s">
        <v>250</v>
      </c>
      <c r="B119" s="9" t="s">
        <v>576</v>
      </c>
      <c r="C119" s="4" t="s">
        <v>36</v>
      </c>
      <c r="D119" s="4" t="s">
        <v>37</v>
      </c>
      <c r="E119" s="4" t="s">
        <v>569</v>
      </c>
      <c r="F119" s="4" t="s">
        <v>436</v>
      </c>
      <c r="G119" s="2">
        <v>44725</v>
      </c>
      <c r="H119" s="4" t="s">
        <v>1141</v>
      </c>
      <c r="I119" s="4">
        <v>16817</v>
      </c>
      <c r="K119" s="4" t="str">
        <f>IFERROR(IFERROR(VLOOKUP(B119,'Obs. Técnicas - 22'!$D:$G,4,0),(VLOOKUP(B119,'Obs. Técnicas - 21'!$D:$G,4,0))),"Hexis")</f>
        <v>Instrumento com demasiada oxidação no compartimento de pilhas, liberado com restrição.</v>
      </c>
      <c r="L119" s="4" t="s">
        <v>1142</v>
      </c>
    </row>
    <row r="120" spans="1:12" x14ac:dyDescent="0.25">
      <c r="A120" s="4" t="s">
        <v>250</v>
      </c>
      <c r="B120" s="9" t="s">
        <v>577</v>
      </c>
      <c r="C120" s="4" t="s">
        <v>36</v>
      </c>
      <c r="D120" s="4" t="s">
        <v>37</v>
      </c>
      <c r="E120" s="4" t="s">
        <v>569</v>
      </c>
      <c r="F120" s="4" t="s">
        <v>436</v>
      </c>
      <c r="G120" s="2">
        <v>44725</v>
      </c>
      <c r="H120" s="4" t="s">
        <v>1141</v>
      </c>
      <c r="I120" s="4">
        <v>16818</v>
      </c>
      <c r="K120" s="4" t="str">
        <f>IFERROR(IFERROR(VLOOKUP(B120,'Obs. Técnicas - 22'!$D:$G,4,0),(VLOOKUP(B120,'Obs. Técnicas - 21'!$D:$G,4,0))),"Hexis")</f>
        <v>Equipamento com demasiada oxidação no compartimento de pilhas, liberado com restrição.</v>
      </c>
      <c r="L120" s="4" t="s">
        <v>1142</v>
      </c>
    </row>
    <row r="121" spans="1:12" x14ac:dyDescent="0.25">
      <c r="A121" s="4" t="s">
        <v>821</v>
      </c>
      <c r="B121" s="9">
        <v>4224376</v>
      </c>
      <c r="C121" s="4" t="s">
        <v>39</v>
      </c>
      <c r="D121" s="4" t="s">
        <v>277</v>
      </c>
      <c r="E121" s="4" t="s">
        <v>569</v>
      </c>
      <c r="F121" s="4" t="s">
        <v>436</v>
      </c>
      <c r="G121" s="2">
        <v>44725</v>
      </c>
      <c r="H121" s="4" t="s">
        <v>1141</v>
      </c>
      <c r="I121" s="4">
        <v>16820</v>
      </c>
      <c r="L121" s="4" t="s">
        <v>1142</v>
      </c>
    </row>
    <row r="122" spans="1:12" x14ac:dyDescent="0.25">
      <c r="A122" s="4" t="s">
        <v>41</v>
      </c>
      <c r="B122" s="9">
        <v>1584381</v>
      </c>
      <c r="C122" s="4" t="s">
        <v>914</v>
      </c>
      <c r="D122" s="4" t="s">
        <v>88</v>
      </c>
      <c r="E122" s="4" t="s">
        <v>569</v>
      </c>
      <c r="F122" s="4" t="s">
        <v>436</v>
      </c>
      <c r="G122" s="2">
        <v>44725</v>
      </c>
      <c r="H122" s="4" t="s">
        <v>1141</v>
      </c>
      <c r="I122" s="4">
        <v>16821</v>
      </c>
      <c r="K122" s="4" t="str">
        <f>IFERROR(IFERROR(VLOOKUP(B122,'Obs. Técnicas - 22'!$D:$G,4,0),(VLOOKUP(B122,'Obs. Técnicas - 21'!$D:$G,4,0))),"Hexis")</f>
        <v xml:space="preserve"> Eletrodo de pH com alta lentidão, indicando fim de vida útil, necessário troca. Liberado com restrição.</v>
      </c>
      <c r="L122" s="4" t="s">
        <v>1142</v>
      </c>
    </row>
    <row r="123" spans="1:12" x14ac:dyDescent="0.25">
      <c r="A123" s="4" t="s">
        <v>578</v>
      </c>
      <c r="B123" s="9" t="s">
        <v>579</v>
      </c>
      <c r="C123" s="4" t="s">
        <v>580</v>
      </c>
      <c r="D123" s="4" t="s">
        <v>581</v>
      </c>
      <c r="E123" s="4" t="s">
        <v>569</v>
      </c>
      <c r="F123" s="4" t="s">
        <v>436</v>
      </c>
      <c r="G123" s="2">
        <v>44725</v>
      </c>
      <c r="H123" s="4" t="s">
        <v>1141</v>
      </c>
      <c r="I123" s="4">
        <v>16822</v>
      </c>
      <c r="L123" s="4" t="s">
        <v>1142</v>
      </c>
    </row>
    <row r="124" spans="1:12" x14ac:dyDescent="0.25">
      <c r="A124" s="4" t="s">
        <v>1213</v>
      </c>
      <c r="B124" s="9">
        <v>4240430</v>
      </c>
      <c r="C124" s="4" t="s">
        <v>39</v>
      </c>
      <c r="D124" s="4" t="s">
        <v>277</v>
      </c>
      <c r="E124" s="4" t="s">
        <v>1214</v>
      </c>
      <c r="F124" s="4" t="s">
        <v>34</v>
      </c>
      <c r="L124" s="4" t="s">
        <v>1142</v>
      </c>
    </row>
    <row r="125" spans="1:12" x14ac:dyDescent="0.25">
      <c r="A125" s="4" t="s">
        <v>1215</v>
      </c>
      <c r="B125" s="9">
        <v>20390019932</v>
      </c>
      <c r="C125" s="4" t="s">
        <v>36</v>
      </c>
      <c r="D125" s="4" t="s">
        <v>37</v>
      </c>
      <c r="E125" s="4" t="s">
        <v>523</v>
      </c>
      <c r="F125" s="4" t="s">
        <v>543</v>
      </c>
      <c r="K125" s="4" t="str">
        <f>IFERROR(IFERROR(VLOOKUP(B125,'Obs. Técnicas - 22'!$D:$G,4,0),(VLOOKUP(B125,'Obs. Técnicas - 21'!$D:$G,4,0))),"Hexis")</f>
        <v xml:space="preserve"> Instrumento liberado com restrição. Todos filtros opticos e contatos de pilhas com oxidação.</v>
      </c>
      <c r="L125" s="4" t="s">
        <v>1142</v>
      </c>
    </row>
    <row r="126" spans="1:12" x14ac:dyDescent="0.25">
      <c r="A126" s="4" t="s">
        <v>35</v>
      </c>
      <c r="B126" s="9">
        <v>121290693270</v>
      </c>
      <c r="C126" s="4" t="s">
        <v>36</v>
      </c>
      <c r="D126" s="4" t="s">
        <v>37</v>
      </c>
      <c r="E126" s="4" t="s">
        <v>293</v>
      </c>
      <c r="F126" s="4" t="s">
        <v>294</v>
      </c>
      <c r="G126" s="2">
        <v>0</v>
      </c>
      <c r="H126" s="4" t="s">
        <v>1216</v>
      </c>
      <c r="I126" s="4" t="s">
        <v>1174</v>
      </c>
      <c r="J126" s="4" t="s">
        <v>1151</v>
      </c>
      <c r="L126" s="4" t="s">
        <v>1142</v>
      </c>
    </row>
    <row r="127" spans="1:12" x14ac:dyDescent="0.25">
      <c r="A127" s="4" t="s">
        <v>55</v>
      </c>
      <c r="B127" s="9">
        <v>1281250</v>
      </c>
      <c r="C127" s="4" t="s">
        <v>36</v>
      </c>
      <c r="D127" s="4" t="s">
        <v>56</v>
      </c>
      <c r="E127" s="4" t="s">
        <v>293</v>
      </c>
      <c r="F127" s="4" t="s">
        <v>294</v>
      </c>
      <c r="G127" s="2">
        <v>44368</v>
      </c>
      <c r="H127" s="4" t="s">
        <v>1216</v>
      </c>
      <c r="I127" s="4">
        <v>12299</v>
      </c>
      <c r="J127" s="4" t="s">
        <v>621</v>
      </c>
      <c r="L127" s="4" t="s">
        <v>1142</v>
      </c>
    </row>
    <row r="128" spans="1:12" x14ac:dyDescent="0.25">
      <c r="A128" s="4" t="s">
        <v>35</v>
      </c>
      <c r="B128" s="9">
        <v>203166601031</v>
      </c>
      <c r="C128" s="4" t="s">
        <v>36</v>
      </c>
      <c r="D128" s="4" t="s">
        <v>128</v>
      </c>
      <c r="E128" s="4" t="s">
        <v>293</v>
      </c>
      <c r="F128" s="4" t="s">
        <v>294</v>
      </c>
      <c r="G128" s="2">
        <v>0</v>
      </c>
      <c r="H128" s="4" t="s">
        <v>1216</v>
      </c>
      <c r="I128" s="4" t="s">
        <v>1174</v>
      </c>
      <c r="J128" s="4" t="s">
        <v>1151</v>
      </c>
      <c r="L128" s="4" t="s">
        <v>1142</v>
      </c>
    </row>
    <row r="129" spans="1:12" x14ac:dyDescent="0.25">
      <c r="A129" s="4" t="s">
        <v>41</v>
      </c>
      <c r="B129" s="9">
        <v>2905645</v>
      </c>
      <c r="C129" s="4" t="s">
        <v>87</v>
      </c>
      <c r="D129" s="4" t="s">
        <v>88</v>
      </c>
      <c r="E129" s="4" t="s">
        <v>293</v>
      </c>
      <c r="F129" s="4" t="s">
        <v>294</v>
      </c>
      <c r="G129" s="2">
        <v>0</v>
      </c>
      <c r="H129" s="4" t="s">
        <v>1216</v>
      </c>
      <c r="I129" s="4" t="s">
        <v>1174</v>
      </c>
      <c r="J129" s="4" t="s">
        <v>1151</v>
      </c>
      <c r="L129" s="4" t="s">
        <v>1142</v>
      </c>
    </row>
    <row r="130" spans="1:12" x14ac:dyDescent="0.25">
      <c r="A130" s="4" t="s">
        <v>153</v>
      </c>
      <c r="B130" s="9">
        <v>4239785</v>
      </c>
      <c r="C130" s="4" t="s">
        <v>39</v>
      </c>
      <c r="D130" s="4" t="s">
        <v>277</v>
      </c>
      <c r="E130" s="4" t="s">
        <v>293</v>
      </c>
      <c r="F130" s="4" t="s">
        <v>294</v>
      </c>
      <c r="G130" s="2">
        <v>0</v>
      </c>
      <c r="H130" s="4" t="s">
        <v>1216</v>
      </c>
      <c r="I130" s="4" t="s">
        <v>1174</v>
      </c>
      <c r="J130" s="4" t="s">
        <v>1151</v>
      </c>
      <c r="L130" s="4" t="s">
        <v>1142</v>
      </c>
    </row>
    <row r="131" spans="1:12" x14ac:dyDescent="0.25">
      <c r="A131" s="4" t="s">
        <v>250</v>
      </c>
      <c r="B131" s="9">
        <v>220886601064</v>
      </c>
      <c r="C131" s="4" t="s">
        <v>36</v>
      </c>
      <c r="D131" s="4" t="s">
        <v>128</v>
      </c>
      <c r="E131" s="4" t="s">
        <v>253</v>
      </c>
      <c r="F131" s="4" t="s">
        <v>254</v>
      </c>
      <c r="G131" s="2">
        <v>44755</v>
      </c>
      <c r="H131" s="4" t="s">
        <v>1141</v>
      </c>
      <c r="I131" s="4">
        <v>17238</v>
      </c>
      <c r="J131" s="4" t="s">
        <v>621</v>
      </c>
      <c r="L131" s="4" t="s">
        <v>1142</v>
      </c>
    </row>
    <row r="132" spans="1:12" x14ac:dyDescent="0.25">
      <c r="A132" s="4" t="s">
        <v>250</v>
      </c>
      <c r="B132" s="9">
        <v>220886601081</v>
      </c>
      <c r="C132" s="4" t="s">
        <v>36</v>
      </c>
      <c r="D132" s="4" t="s">
        <v>128</v>
      </c>
      <c r="E132" s="4" t="s">
        <v>253</v>
      </c>
      <c r="F132" s="4" t="s">
        <v>254</v>
      </c>
      <c r="G132" s="2">
        <v>44755</v>
      </c>
      <c r="H132" s="4" t="s">
        <v>1141</v>
      </c>
      <c r="I132" s="4">
        <v>17239</v>
      </c>
      <c r="J132" s="4" t="s">
        <v>621</v>
      </c>
      <c r="L132" s="4" t="s">
        <v>1142</v>
      </c>
    </row>
    <row r="133" spans="1:12" x14ac:dyDescent="0.25">
      <c r="A133" s="4" t="s">
        <v>250</v>
      </c>
      <c r="B133" s="9">
        <v>212656601002</v>
      </c>
      <c r="C133" s="4" t="s">
        <v>36</v>
      </c>
      <c r="D133" s="4" t="s">
        <v>128</v>
      </c>
      <c r="E133" s="4" t="s">
        <v>253</v>
      </c>
      <c r="F133" s="4" t="s">
        <v>254</v>
      </c>
      <c r="L133" s="4" t="s">
        <v>1142</v>
      </c>
    </row>
    <row r="134" spans="1:12" x14ac:dyDescent="0.25">
      <c r="A134" s="4" t="s">
        <v>153</v>
      </c>
      <c r="B134" s="9">
        <v>62273676</v>
      </c>
      <c r="C134" s="4" t="s">
        <v>39</v>
      </c>
      <c r="D134" s="4" t="s">
        <v>154</v>
      </c>
      <c r="E134" s="4" t="s">
        <v>1058</v>
      </c>
      <c r="F134" s="4" t="s">
        <v>254</v>
      </c>
      <c r="G134" s="2">
        <v>44761</v>
      </c>
      <c r="H134" s="4" t="s">
        <v>1141</v>
      </c>
      <c r="L134" s="4" t="s">
        <v>1142</v>
      </c>
    </row>
    <row r="135" spans="1:12" x14ac:dyDescent="0.25">
      <c r="A135" s="4" t="s">
        <v>153</v>
      </c>
      <c r="B135" s="9">
        <v>6258649</v>
      </c>
      <c r="C135" s="4" t="s">
        <v>39</v>
      </c>
      <c r="D135" s="4" t="s">
        <v>154</v>
      </c>
      <c r="E135" s="4" t="s">
        <v>1058</v>
      </c>
      <c r="F135" s="4" t="s">
        <v>408</v>
      </c>
      <c r="G135" s="2">
        <v>44761</v>
      </c>
      <c r="H135" s="4" t="s">
        <v>1141</v>
      </c>
      <c r="K135" s="4" t="str">
        <f>IFERROR(IFERROR(VLOOKUP(B135,'Obs. Técnicas - 22'!$D:$G,4,0),(VLOOKUP(B135,'Obs. Técnicas - 21'!$D:$G,4,0))),"Hexis")</f>
        <v>Eletrôdo do instrumento encontra-se avariado, impossibilitando o ajuste na escala de pH, liberado somente para uso na escala de condutívidade</v>
      </c>
      <c r="L135" s="4" t="s">
        <v>1142</v>
      </c>
    </row>
    <row r="136" spans="1:12" x14ac:dyDescent="0.25">
      <c r="A136" s="4" t="s">
        <v>1215</v>
      </c>
      <c r="B136" s="9">
        <v>203166601040</v>
      </c>
      <c r="C136" s="4" t="s">
        <v>36</v>
      </c>
      <c r="D136" s="4" t="s">
        <v>1145</v>
      </c>
      <c r="E136" s="4" t="s">
        <v>1058</v>
      </c>
      <c r="F136" s="4" t="s">
        <v>254</v>
      </c>
      <c r="G136" s="2">
        <v>44761</v>
      </c>
      <c r="H136" s="4" t="s">
        <v>1141</v>
      </c>
      <c r="K136" s="4">
        <f>IFERROR(IFERROR(VLOOKUP(B136,'Obs. Técnicas - 22'!$D:$G,4,0),(VLOOKUP(B136,'Obs. Técnicas - 21'!$D:$G,4,0))),"Hexis")</f>
        <v>0</v>
      </c>
      <c r="L136" s="4" t="s">
        <v>1142</v>
      </c>
    </row>
    <row r="137" spans="1:12" x14ac:dyDescent="0.25">
      <c r="A137" s="4" t="s">
        <v>153</v>
      </c>
      <c r="B137" s="9">
        <v>6247091</v>
      </c>
      <c r="C137" s="4" t="s">
        <v>39</v>
      </c>
      <c r="D137" s="4" t="s">
        <v>154</v>
      </c>
      <c r="E137" s="4" t="s">
        <v>1058</v>
      </c>
      <c r="F137" s="4" t="s">
        <v>254</v>
      </c>
      <c r="G137" s="2">
        <v>44761</v>
      </c>
      <c r="H137" s="4" t="s">
        <v>1141</v>
      </c>
      <c r="K137" s="4" t="str">
        <f>IFERROR(IFERROR(VLOOKUP(B137,'Obs. Técnicas - 22'!$D:$G,4,0),(VLOOKUP(B137,'Obs. Técnicas - 21'!$D:$G,4,0))),"Hexis")</f>
        <v>Eletrôdo do instrumento encontra-se avariado, impossibilitando o ajuste na escala de pH, liberado somente para uso na escala de condutívidade</v>
      </c>
      <c r="L137" s="4" t="s">
        <v>1142</v>
      </c>
    </row>
    <row r="138" spans="1:12" x14ac:dyDescent="0.25">
      <c r="A138" s="4" t="s">
        <v>153</v>
      </c>
      <c r="B138" s="9">
        <v>6264737</v>
      </c>
      <c r="C138" s="4" t="s">
        <v>39</v>
      </c>
      <c r="D138" s="4" t="s">
        <v>154</v>
      </c>
      <c r="E138" s="4" t="s">
        <v>1263</v>
      </c>
      <c r="F138" s="4" t="s">
        <v>320</v>
      </c>
      <c r="G138" s="2">
        <v>44762</v>
      </c>
      <c r="H138" s="4" t="s">
        <v>1141</v>
      </c>
      <c r="K138" s="4" t="str">
        <f>IFERROR(IFERROR(VLOOKUP(B138,'Obs. Técnicas - 22'!$D:$G,4,0),(VLOOKUP(B138,'Obs. Técnicas - 21'!$D:$G,4,0))),"Hexis")</f>
        <v>Eletrôdo do instrumento encontra-se avariado, impossibilitando o ajuste na escala de pH, liberado somente para uso na escala de condutívidade</v>
      </c>
      <c r="L138" s="4" t="s">
        <v>1142</v>
      </c>
    </row>
    <row r="139" spans="1:12" x14ac:dyDescent="0.25">
      <c r="A139" s="4" t="s">
        <v>43</v>
      </c>
      <c r="B139" s="9" t="s">
        <v>1264</v>
      </c>
      <c r="C139" s="4" t="s">
        <v>36</v>
      </c>
      <c r="D139" s="4" t="s">
        <v>45</v>
      </c>
      <c r="E139" s="4" t="s">
        <v>1263</v>
      </c>
      <c r="F139" s="4" t="s">
        <v>320</v>
      </c>
      <c r="G139" s="2">
        <v>44762</v>
      </c>
      <c r="H139" s="4" t="s">
        <v>1141</v>
      </c>
      <c r="L139" s="4" t="s">
        <v>1142</v>
      </c>
    </row>
    <row r="140" spans="1:12" x14ac:dyDescent="0.25">
      <c r="A140" s="4" t="s">
        <v>38</v>
      </c>
      <c r="B140" s="9" t="s">
        <v>1332</v>
      </c>
      <c r="C140" s="4" t="s">
        <v>719</v>
      </c>
      <c r="D140" s="4" t="s">
        <v>1333</v>
      </c>
      <c r="E140" s="4" t="s">
        <v>469</v>
      </c>
      <c r="F140" s="4" t="s">
        <v>436</v>
      </c>
      <c r="G140" s="2">
        <v>44812</v>
      </c>
      <c r="H140" s="4" t="s">
        <v>1141</v>
      </c>
      <c r="I140" s="4">
        <v>17984</v>
      </c>
      <c r="J140" s="4" t="s">
        <v>621</v>
      </c>
      <c r="K140" s="4">
        <v>0</v>
      </c>
      <c r="L140" s="4" t="s">
        <v>1142</v>
      </c>
    </row>
    <row r="141" spans="1:12" x14ac:dyDescent="0.25">
      <c r="A141" s="4" t="s">
        <v>55</v>
      </c>
      <c r="B141" s="9">
        <v>1416318</v>
      </c>
      <c r="C141" s="4" t="s">
        <v>36</v>
      </c>
      <c r="D141" s="4" t="s">
        <v>1165</v>
      </c>
      <c r="E141" s="4" t="s">
        <v>307</v>
      </c>
      <c r="F141" s="4" t="s">
        <v>308</v>
      </c>
      <c r="G141" s="2">
        <f>IFERROR(IFERROR(VLOOKUP(B141,'Obs. Técnicas - 22'!$D:$I,5,0),(VLOOKUP(B141,'Obs. Técnicas - 21'!$D:$I,5,0))),#REF!)</f>
        <v>44888</v>
      </c>
      <c r="H141" s="4" t="str">
        <f ca="1">IF(G141&lt;&gt;"",IF(G141+365&gt;TODAY(),"Calibrado","Vencido"),"")</f>
        <v>Calibrado</v>
      </c>
      <c r="I141" s="4">
        <f>IFERROR(IFERROR(VLOOKUP(B141,'Obs. Técnicas - 22'!$D:$G,2,0),(VLOOKUP(B141,'Obs. Técnicas - 21'!$D:$G,2,0))),"")</f>
        <v>19075</v>
      </c>
      <c r="J141" s="4" t="str">
        <f>IFERROR(IFERROR(VLOOKUP(B141,'Obs. Técnicas - 22'!$D:$G,3,0),(VLOOKUP(B141,'Obs. Técnicas - 21'!$D:$G,3,0))),"Hexis")</f>
        <v>ER ANALITICA</v>
      </c>
      <c r="K141" s="4">
        <f>IFERROR(IFERROR(VLOOKUP(B141,'Obs. Técnicas - 22'!$D:$G,4,0),(VLOOKUP(B141,'Obs. Técnicas - 21'!$D:$G,4,0))),"")</f>
        <v>0</v>
      </c>
      <c r="L141" s="4" t="s">
        <v>1142</v>
      </c>
    </row>
    <row r="142" spans="1:12" x14ac:dyDescent="0.25">
      <c r="A142" s="4" t="s">
        <v>43</v>
      </c>
      <c r="B142" s="9" t="s">
        <v>1433</v>
      </c>
      <c r="C142" s="4" t="s">
        <v>36</v>
      </c>
      <c r="D142" s="4" t="s">
        <v>132</v>
      </c>
      <c r="E142" s="4" t="s">
        <v>307</v>
      </c>
      <c r="F142" s="4" t="s">
        <v>308</v>
      </c>
      <c r="G142" s="2">
        <f>IFERROR(IFERROR(VLOOKUP(B142,'Obs. Técnicas - 22'!$D:$I,5,0),(VLOOKUP(B142,'Obs. Técnicas - 21'!$D:$I,5,0))),#REF!)</f>
        <v>44888</v>
      </c>
      <c r="H142" s="4" t="str">
        <f ca="1">IF(G142&lt;&gt;"",IF(G142+365&gt;TODAY(),"Calibrado","Vencido"),"")</f>
        <v>Calibrado</v>
      </c>
      <c r="I142" s="4">
        <f>IFERROR(IFERROR(VLOOKUP(B142,'Obs. Técnicas - 22'!$D:$G,2,0),(VLOOKUP(B142,'Obs. Técnicas - 21'!$D:$G,2,0))),"")</f>
        <v>19076</v>
      </c>
      <c r="J142" s="4" t="str">
        <f>IFERROR(IFERROR(VLOOKUP(B142,'Obs. Técnicas - 22'!$D:$G,3,0),(VLOOKUP(B142,'Obs. Técnicas - 21'!$D:$G,3,0))),"Hexis")</f>
        <v>ER ANALITICA</v>
      </c>
      <c r="K142" s="4">
        <f>IFERROR(IFERROR(VLOOKUP(B142,'Obs. Técnicas - 22'!$D:$G,4,0),(VLOOKUP(B142,'Obs. Técnicas - 21'!$D:$G,4,0))),"")</f>
        <v>0</v>
      </c>
      <c r="L142" s="4" t="s">
        <v>1142</v>
      </c>
    </row>
    <row r="143" spans="1:12" x14ac:dyDescent="0.25">
      <c r="A143" s="4" t="s">
        <v>153</v>
      </c>
      <c r="B143" s="9">
        <v>6256142</v>
      </c>
      <c r="C143" s="4" t="s">
        <v>39</v>
      </c>
      <c r="D143" s="4" t="s">
        <v>154</v>
      </c>
      <c r="E143" s="4" t="s">
        <v>307</v>
      </c>
      <c r="F143" s="4" t="s">
        <v>308</v>
      </c>
      <c r="G143" s="2">
        <f>IFERROR(IFERROR(VLOOKUP(B143,'Obs. Técnicas - 22'!$D:$I,5,0),(VLOOKUP(B143,'Obs. Técnicas - 21'!$D:$I,5,0))),#REF!)</f>
        <v>44888</v>
      </c>
      <c r="H143" s="4" t="str">
        <f ca="1">IF(G143&lt;&gt;"",IF(G143+365&gt;TODAY(),"Calibrado","Vencido"),"")</f>
        <v>Calibrado</v>
      </c>
      <c r="I143" s="4">
        <f>IFERROR(IFERROR(VLOOKUP(B143,'Obs. Técnicas - 22'!$D:$G,2,0),(VLOOKUP(B143,'Obs. Técnicas - 21'!$D:$G,2,0))),"")</f>
        <v>19077</v>
      </c>
      <c r="J143" s="4" t="str">
        <f>IFERROR(IFERROR(VLOOKUP(B143,'Obs. Técnicas - 22'!$D:$G,3,0),(VLOOKUP(B143,'Obs. Técnicas - 21'!$D:$G,3,0))),"Hexis")</f>
        <v>ER ANALITICA</v>
      </c>
      <c r="K143" s="4">
        <f>IFERROR(IFERROR(VLOOKUP(B143,'Obs. Técnicas - 22'!$D:$G,4,0),(VLOOKUP(B143,'Obs. Técnicas - 21'!$D:$G,4,0))),"")</f>
        <v>0</v>
      </c>
      <c r="L143" s="4" t="s">
        <v>1142</v>
      </c>
    </row>
    <row r="144" spans="1:12" x14ac:dyDescent="0.25">
      <c r="A144" s="4" t="s">
        <v>41</v>
      </c>
      <c r="B144" s="9">
        <v>17010333</v>
      </c>
      <c r="C144" s="4" t="s">
        <v>137</v>
      </c>
      <c r="D144" s="4" t="s">
        <v>1445</v>
      </c>
      <c r="E144" s="4" t="s">
        <v>53</v>
      </c>
      <c r="F144" s="4" t="s">
        <v>54</v>
      </c>
      <c r="G144" s="2">
        <f>IFERROR(IFERROR(VLOOKUP(B144,'Obs. Técnicas - 22'!$D:$I,5,0),(VLOOKUP(B144,'Obs. Técnicas - 21'!$D:$I,5,0))),#REF!)</f>
        <v>44894</v>
      </c>
      <c r="H144" s="4" t="str">
        <f t="shared" ref="H144" ca="1" si="0">IF(G144&lt;&gt;"",IF(G144+365&gt;TODAY(),"Calibrado","Vencido"),"")</f>
        <v>Calibrado</v>
      </c>
      <c r="I144" s="4">
        <f>IFERROR(IFERROR(VLOOKUP(B144,'Obs. Técnicas - 22'!$D:$G,2,0),(VLOOKUP(B144,'Obs. Técnicas - 21'!$D:$G,2,0))),"")</f>
        <v>18983</v>
      </c>
      <c r="J144" s="4" t="str">
        <f>IFERROR(IFERROR(VLOOKUP(B144,'Obs. Técnicas - 22'!$D:$G,3,0),(VLOOKUP(B144,'Obs. Técnicas - 21'!$D:$G,3,0))),"Hexis")</f>
        <v>ER ANALITICA</v>
      </c>
      <c r="K144" s="4">
        <f>IFERROR(IFERROR(VLOOKUP(B144,'Obs. Técnicas - 22'!$D:$G,4,0),(VLOOKUP(B144,'Obs. Técnicas - 21'!$D:$G,4,0))),"")</f>
        <v>0</v>
      </c>
      <c r="L144" s="4" t="s">
        <v>1142</v>
      </c>
    </row>
    <row r="145" spans="1:12" x14ac:dyDescent="0.25">
      <c r="A145" s="4" t="s">
        <v>38</v>
      </c>
      <c r="B145" s="9">
        <v>17011017</v>
      </c>
      <c r="C145" s="4" t="s">
        <v>137</v>
      </c>
      <c r="D145" s="4" t="s">
        <v>1446</v>
      </c>
      <c r="E145" s="4" t="s">
        <v>53</v>
      </c>
      <c r="F145" s="4" t="s">
        <v>54</v>
      </c>
      <c r="G145" s="2">
        <f>IFERROR(IFERROR(VLOOKUP(B145,'Obs. Técnicas - 22'!$D:$I,5,0),(VLOOKUP(B145,'Obs. Técnicas - 21'!$D:$I,5,0))),#REF!)</f>
        <v>44894</v>
      </c>
      <c r="H145" s="4" t="str">
        <f t="shared" ref="H145:H147" ca="1" si="1">IF(G145&lt;&gt;"",IF(G145+365&gt;TODAY(),"Calibrado","Vencido"),"")</f>
        <v>Calibrado</v>
      </c>
      <c r="I145" s="4">
        <f>IFERROR(IFERROR(VLOOKUP(B145,'Obs. Técnicas - 22'!$D:$G,2,0),(VLOOKUP(B145,'Obs. Técnicas - 21'!$D:$G,2,0))),"")</f>
        <v>18991</v>
      </c>
      <c r="J145" s="4" t="str">
        <f>IFERROR(IFERROR(VLOOKUP(B145,'Obs. Técnicas - 22'!$D:$G,3,0),(VLOOKUP(B145,'Obs. Técnicas - 21'!$D:$G,3,0))),"Hexis")</f>
        <v>ER ANALITICA</v>
      </c>
      <c r="K145" s="4">
        <f>IFERROR(IFERROR(VLOOKUP(B145,'Obs. Técnicas - 22'!$D:$G,4,0),(VLOOKUP(B145,'Obs. Técnicas - 21'!$D:$G,4,0))),"")</f>
        <v>0</v>
      </c>
      <c r="L145" s="4" t="s">
        <v>1142</v>
      </c>
    </row>
    <row r="146" spans="1:12" x14ac:dyDescent="0.25">
      <c r="A146" s="4" t="s">
        <v>38</v>
      </c>
      <c r="B146" s="9" t="s">
        <v>1448</v>
      </c>
      <c r="C146" s="4" t="s">
        <v>388</v>
      </c>
      <c r="D146" s="4" t="s">
        <v>1447</v>
      </c>
      <c r="E146" s="4" t="s">
        <v>53</v>
      </c>
      <c r="F146" s="4" t="s">
        <v>54</v>
      </c>
      <c r="G146" s="2">
        <f>IFERROR(IFERROR(VLOOKUP(B146,'Obs. Técnicas - 22'!$D:$I,5,0),(VLOOKUP(B146,'Obs. Técnicas - 21'!$D:$I,5,0))),#REF!)</f>
        <v>44894</v>
      </c>
      <c r="H146" s="4" t="str">
        <f t="shared" ca="1" si="1"/>
        <v>Calibrado</v>
      </c>
      <c r="I146" s="4">
        <f>IFERROR(IFERROR(VLOOKUP(B146,'Obs. Técnicas - 22'!$D:$G,2,0),(VLOOKUP(B146,'Obs. Técnicas - 21'!$D:$G,2,0))),"")</f>
        <v>18985</v>
      </c>
      <c r="J146" s="4" t="str">
        <f>IFERROR(IFERROR(VLOOKUP(B146,'Obs. Técnicas - 22'!$D:$G,3,0),(VLOOKUP(B146,'Obs. Técnicas - 21'!$D:$G,3,0))),"Hexis")</f>
        <v>ER ANALITICA</v>
      </c>
      <c r="K146" s="4">
        <f>IFERROR(IFERROR(VLOOKUP(B146,'Obs. Técnicas - 22'!$D:$G,4,0),(VLOOKUP(B146,'Obs. Técnicas - 21'!$D:$G,4,0))),"")</f>
        <v>0</v>
      </c>
      <c r="L146" s="4" t="s">
        <v>1142</v>
      </c>
    </row>
    <row r="147" spans="1:12" x14ac:dyDescent="0.25">
      <c r="A147" s="4" t="s">
        <v>41</v>
      </c>
      <c r="B147" s="9" t="s">
        <v>1449</v>
      </c>
      <c r="C147" s="4" t="s">
        <v>388</v>
      </c>
      <c r="D147" s="4" t="s">
        <v>1450</v>
      </c>
      <c r="E147" s="4" t="s">
        <v>53</v>
      </c>
      <c r="F147" s="4" t="s">
        <v>54</v>
      </c>
      <c r="G147" s="2">
        <f>IFERROR(IFERROR(VLOOKUP(B147,'Obs. Técnicas - 22'!$D:$I,5,0),(VLOOKUP(B147,'Obs. Técnicas - 21'!$D:$I,5,0))),#REF!)</f>
        <v>44894</v>
      </c>
      <c r="H147" s="4" t="str">
        <f t="shared" ca="1" si="1"/>
        <v>Calibrado</v>
      </c>
      <c r="I147" s="4">
        <f>IFERROR(IFERROR(VLOOKUP(B147,'Obs. Técnicas - 22'!$D:$G,2,0),(VLOOKUP(B147,'Obs. Técnicas - 21'!$D:$G,2,0))),"")</f>
        <v>18989</v>
      </c>
      <c r="J147" s="4" t="str">
        <f>IFERROR(IFERROR(VLOOKUP(B147,'Obs. Técnicas - 22'!$D:$G,3,0),(VLOOKUP(B147,'Obs. Técnicas - 21'!$D:$G,3,0))),"Hexis")</f>
        <v>ER ANALITICA</v>
      </c>
      <c r="K147" s="4">
        <f>IFERROR(IFERROR(VLOOKUP(B147,'Obs. Técnicas - 22'!$D:$G,4,0),(VLOOKUP(B147,'Obs. Técnicas - 21'!$D:$G,4,0))),"")</f>
        <v>0</v>
      </c>
      <c r="L147" s="4" t="s">
        <v>1142</v>
      </c>
    </row>
    <row r="148" spans="1:12" x14ac:dyDescent="0.25">
      <c r="A148" s="4" t="s">
        <v>41</v>
      </c>
      <c r="B148" s="9">
        <v>2996386</v>
      </c>
      <c r="C148" s="4" t="s">
        <v>1188</v>
      </c>
      <c r="D148" s="4" t="s">
        <v>59</v>
      </c>
      <c r="E148" s="4" t="s">
        <v>569</v>
      </c>
      <c r="F148" s="4" t="s">
        <v>1467</v>
      </c>
      <c r="G148" s="2">
        <v>44981</v>
      </c>
      <c r="H148" s="4" t="s">
        <v>1141</v>
      </c>
      <c r="I148" s="4">
        <v>20617</v>
      </c>
      <c r="J148" s="4" t="s">
        <v>621</v>
      </c>
      <c r="K148" s="4">
        <v>0</v>
      </c>
      <c r="L148" s="4" t="s">
        <v>1142</v>
      </c>
    </row>
    <row r="149" spans="1:12" x14ac:dyDescent="0.25">
      <c r="A149" s="4" t="s">
        <v>250</v>
      </c>
      <c r="B149" s="9">
        <v>152480002035</v>
      </c>
      <c r="C149" s="4" t="s">
        <v>36</v>
      </c>
      <c r="D149" s="4" t="s">
        <v>1145</v>
      </c>
      <c r="E149" s="4" t="s">
        <v>1481</v>
      </c>
      <c r="F149" s="4" t="s">
        <v>1482</v>
      </c>
      <c r="G149" s="2" t="e">
        <f>IFERROR(IFERROR(VLOOKUP(B149,'Obs. Técnicas - 22'!$D:$I,5,0),(VLOOKUP(B149,'Obs. Técnicas - 21'!$D:$I,5,0))),#REF!)</f>
        <v>#REF!</v>
      </c>
      <c r="H149" s="4" t="e">
        <f ca="1">IF(G149&lt;&gt;"",IF(G149+365&gt;TODAY(),"Calibrado","Vencido"),"")</f>
        <v>#REF!</v>
      </c>
      <c r="I149" s="4" t="str">
        <f>IFERROR(IFERROR(VLOOKUP(B149,'Obs. Técnicas - 22'!$D:$G,2,0),(VLOOKUP(B149,'Obs. Técnicas - 21'!$D:$G,2,0))),"")</f>
        <v/>
      </c>
      <c r="J149" s="4" t="str">
        <f>IFERROR(IFERROR(VLOOKUP(B149,'Obs. Técnicas - 22'!$D:$G,3,0),(VLOOKUP(B149,'Obs. Técnicas - 21'!$D:$G,3,0))),"Hexis")</f>
        <v>Hexis</v>
      </c>
      <c r="K149" s="4" t="str">
        <f>IFERROR(IFERROR(VLOOKUP(B149,'Obs. Técnicas - 22'!$D:$G,4,0),(VLOOKUP(B149,'Obs. Técnicas - 21'!$D:$G,4,0))),"")</f>
        <v/>
      </c>
      <c r="L149" s="4" t="s">
        <v>1142</v>
      </c>
    </row>
    <row r="150" spans="1:12" x14ac:dyDescent="0.25">
      <c r="A150" s="4" t="s">
        <v>153</v>
      </c>
      <c r="B150" s="9">
        <v>6256128</v>
      </c>
      <c r="C150" s="4" t="s">
        <v>39</v>
      </c>
      <c r="D150" s="4" t="s">
        <v>1195</v>
      </c>
      <c r="E150" s="4" t="s">
        <v>1481</v>
      </c>
      <c r="F150" s="4" t="s">
        <v>1482</v>
      </c>
      <c r="G150" s="2" t="e">
        <f>IFERROR(IFERROR(VLOOKUP(B150,'Obs. Técnicas - 22'!$D:$I,5,0),(VLOOKUP(B150,'Obs. Técnicas - 21'!$D:$I,5,0))),#REF!)</f>
        <v>#REF!</v>
      </c>
      <c r="H150" s="4" t="e">
        <f ca="1">IF(G150&lt;&gt;"",IF(G150+365&gt;TODAY(),"Calibrado","Vencido"),"")</f>
        <v>#REF!</v>
      </c>
      <c r="I150" s="4" t="str">
        <f>IFERROR(IFERROR(VLOOKUP(B150,'Obs. Técnicas - 22'!$D:$G,2,0),(VLOOKUP(B150,'Obs. Técnicas - 21'!$D:$G,2,0))),"")</f>
        <v/>
      </c>
      <c r="J150" s="4" t="str">
        <f>IFERROR(IFERROR(VLOOKUP(B150,'Obs. Técnicas - 22'!$D:$G,3,0),(VLOOKUP(B150,'Obs. Técnicas - 21'!$D:$G,3,0))),"Hexis")</f>
        <v>Hexis</v>
      </c>
      <c r="K150" s="4" t="str">
        <f>IFERROR(IFERROR(VLOOKUP(B150,'Obs. Técnicas - 22'!$D:$G,4,0),(VLOOKUP(B150,'Obs. Técnicas - 21'!$D:$G,4,0))),"")</f>
        <v/>
      </c>
      <c r="L150" s="4" t="s">
        <v>1142</v>
      </c>
    </row>
    <row r="151" spans="1:12" x14ac:dyDescent="0.25">
      <c r="A151" s="4" t="s">
        <v>68</v>
      </c>
      <c r="B151" s="9" t="s">
        <v>1518</v>
      </c>
      <c r="C151" s="4" t="s">
        <v>344</v>
      </c>
      <c r="D151" s="4" t="s">
        <v>160</v>
      </c>
      <c r="E151" s="4" t="s">
        <v>435</v>
      </c>
      <c r="F151" s="4" t="s">
        <v>1522</v>
      </c>
    </row>
    <row r="152" spans="1:12" x14ac:dyDescent="0.25">
      <c r="A152" s="4" t="s">
        <v>41</v>
      </c>
      <c r="B152" s="9">
        <v>2983026</v>
      </c>
      <c r="C152" s="4" t="s">
        <v>39</v>
      </c>
      <c r="D152" s="4" t="s">
        <v>88</v>
      </c>
    </row>
  </sheetData>
  <phoneticPr fontId="5" type="noConversion"/>
  <conditionalFormatting sqref="H141:H143">
    <cfRule type="expression" dxfId="82" priority="17">
      <formula>IF(G141&lt;=TODAY()-365,1)</formula>
    </cfRule>
    <cfRule type="expression" dxfId="81" priority="18">
      <formula>IF(G141&lt;(TODAY())-270,1)</formula>
    </cfRule>
    <cfRule type="expression" dxfId="80" priority="19">
      <formula>IF(G141&lt;(TODAY())+0,1)</formula>
    </cfRule>
  </conditionalFormatting>
  <conditionalFormatting sqref="E141:F143">
    <cfRule type="containsBlanks" dxfId="79" priority="16">
      <formula>LEN(TRIM(E141))=0</formula>
    </cfRule>
  </conditionalFormatting>
  <conditionalFormatting sqref="H144">
    <cfRule type="expression" dxfId="78" priority="9">
      <formula>IF(G144&lt;=TODAY()-365,1)</formula>
    </cfRule>
    <cfRule type="expression" dxfId="77" priority="10">
      <formula>IF(G144&lt;(TODAY())-270,1)</formula>
    </cfRule>
    <cfRule type="expression" dxfId="76" priority="11">
      <formula>IF(G144&lt;(TODAY())+0,1)</formula>
    </cfRule>
  </conditionalFormatting>
  <conditionalFormatting sqref="F144">
    <cfRule type="containsBlanks" dxfId="75" priority="8">
      <formula>LEN(TRIM(F144))=0</formula>
    </cfRule>
  </conditionalFormatting>
  <conditionalFormatting sqref="H145">
    <cfRule type="expression" dxfId="74" priority="5">
      <formula>IF(G145&lt;=TODAY()-365,1)</formula>
    </cfRule>
    <cfRule type="expression" dxfId="73" priority="6">
      <formula>IF(G145&lt;(TODAY())-270,1)</formula>
    </cfRule>
    <cfRule type="expression" dxfId="72" priority="7">
      <formula>IF(G145&lt;(TODAY())+0,1)</formula>
    </cfRule>
  </conditionalFormatting>
  <conditionalFormatting sqref="E149:F150">
    <cfRule type="containsBlanks" dxfId="71" priority="4">
      <formula>LEN(TRIM(E149))=0</formula>
    </cfRule>
  </conditionalFormatting>
  <conditionalFormatting sqref="H149:H150">
    <cfRule type="expression" dxfId="70" priority="1">
      <formula>IF(G149&lt;=TODAY()-365,1)</formula>
    </cfRule>
    <cfRule type="expression" dxfId="69" priority="2">
      <formula>IF(G149&lt;(TODAY())-270,1)</formula>
    </cfRule>
    <cfRule type="expression" dxfId="68" priority="3">
      <formula>IF(G149&lt;(TODAY())+0,1)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2EEB0C6D83CB4ABAEB488C050756FA" ma:contentTypeVersion="2" ma:contentTypeDescription="Crie um novo documento." ma:contentTypeScope="" ma:versionID="6fe2b01dc6d16f409ff34c1c35645731">
  <xsd:schema xmlns:xsd="http://www.w3.org/2001/XMLSchema" xmlns:xs="http://www.w3.org/2001/XMLSchema" xmlns:p="http://schemas.microsoft.com/office/2006/metadata/properties" xmlns:ns2="8b948e9f-9399-4ed5-b03b-f0dc618b0f11" targetNamespace="http://schemas.microsoft.com/office/2006/metadata/properties" ma:root="true" ma:fieldsID="59c8b3b3d58cca2393442b7abdcfdb33" ns2:_="">
    <xsd:import namespace="8b948e9f-9399-4ed5-b03b-f0dc618b0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48e9f-9399-4ed5-b03b-f0dc618b0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3F3AF-E97C-46F2-995D-D570F62EF6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48e9f-9399-4ed5-b03b-f0dc618b0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2B1451-89FE-4D99-A36F-C8695ACAC2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BANCO DE DADOS - KPIS</vt:lpstr>
      <vt:lpstr>KPI'S</vt:lpstr>
      <vt:lpstr>Controle de Equipamentos </vt:lpstr>
      <vt:lpstr>Obs. Técnicas - 23</vt:lpstr>
      <vt:lpstr>Obs. Técnicas - 22</vt:lpstr>
      <vt:lpstr>Controle-Pipetas e micropipetas</vt:lpstr>
      <vt:lpstr>Obs. Técnicas - 21</vt:lpstr>
      <vt:lpstr>Não encontrado</vt:lpstr>
      <vt:lpstr>Adicionados </vt:lpstr>
      <vt:lpstr>Desativados </vt:lpstr>
      <vt:lpstr>Distritos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ERNB10 - Vendas 01</dc:creator>
  <cp:lastModifiedBy>Giovana Monroe - ER Analitica</cp:lastModifiedBy>
  <dcterms:created xsi:type="dcterms:W3CDTF">2015-06-05T18:19:34Z</dcterms:created>
  <dcterms:modified xsi:type="dcterms:W3CDTF">2023-05-05T18:45:10Z</dcterms:modified>
</cp:coreProperties>
</file>