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nalitica.sharepoint.com/sites/Suez-Calibraes/Documentos Compartilhados/General/"/>
    </mc:Choice>
  </mc:AlternateContent>
  <xr:revisionPtr revIDLastSave="1333" documentId="11_751AC308875FF9997B3349E6DC690B9700442A43" xr6:coauthVersionLast="47" xr6:coauthVersionMax="47" xr10:uidLastSave="{9CAE0037-44A2-4C00-865F-EDE6000181E9}"/>
  <bookViews>
    <workbookView minimized="1" xWindow="5115" yWindow="3045" windowWidth="15375" windowHeight="7875" tabRatio="914" firstSheet="1" activeTab="1" xr2:uid="{00000000-000D-0000-FFFF-FFFF00000000}"/>
  </bookViews>
  <sheets>
    <sheet name="KPIs" sheetId="1" state="hidden" r:id="rId1"/>
    <sheet name="KPI-s de Controle " sheetId="2" r:id="rId2"/>
    <sheet name="Controle de equipamento" sheetId="3" r:id="rId3"/>
    <sheet name="PIPETAS-MICROPIPETAS" sheetId="4" r:id="rId4"/>
    <sheet name="Obs Tecnicas" sheetId="5" r:id="rId5"/>
    <sheet name="Distritos" sheetId="6" r:id="rId6"/>
    <sheet name="Não Encontrado" sheetId="7" r:id="rId7"/>
    <sheet name="Equipamentos Desativados" sheetId="8" r:id="rId8"/>
    <sheet name="Adicionados" sheetId="9" r:id="rId9"/>
  </sheets>
  <externalReferences>
    <externalReference r:id="rId10"/>
  </externalReferences>
  <definedNames>
    <definedName name="_xlnm._FilterDatabase" localSheetId="8" hidden="1">Adicionados!$A$1:$AF$124</definedName>
    <definedName name="_xlnm._FilterDatabase" localSheetId="2" hidden="1">'Controle de equipamento'!$A$1:$AMJ$322</definedName>
    <definedName name="_xlnm._FilterDatabase" localSheetId="7" hidden="1">'Equipamentos Desativados'!$A$1:$V$23</definedName>
    <definedName name="_xlnm._FilterDatabase" localSheetId="6" hidden="1">'Não Encontrado'!$A$1:$W$44</definedName>
    <definedName name="_xlnm._FilterDatabase" localSheetId="4" hidden="1">'Obs Tecnicas'!$A$1:$J$528</definedName>
    <definedName name="_xlnm._FilterDatabase" localSheetId="3" hidden="1">'PIPETAS-MICROPIPETAS'!$A$1:$Y$1</definedName>
  </definedNames>
  <calcPr calcId="191029" calcCompleted="0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8" i="8" l="1"/>
  <c r="T28" i="8"/>
  <c r="S28" i="8"/>
  <c r="R28" i="8"/>
  <c r="P28" i="8"/>
  <c r="V28" i="8" s="1"/>
  <c r="I172" i="5"/>
  <c r="I171" i="5"/>
  <c r="I170" i="5"/>
  <c r="I169" i="5"/>
  <c r="I168" i="5"/>
  <c r="I167" i="5"/>
  <c r="I166" i="5"/>
  <c r="J168" i="5"/>
  <c r="J169" i="5"/>
  <c r="J170" i="5"/>
  <c r="J171" i="5"/>
  <c r="J172" i="5"/>
  <c r="J173" i="5"/>
  <c r="J174" i="5"/>
  <c r="J175" i="5"/>
  <c r="J167" i="5"/>
  <c r="I165" i="5"/>
  <c r="I164" i="5"/>
  <c r="I163" i="5"/>
  <c r="I162" i="5"/>
  <c r="J161" i="5"/>
  <c r="J162" i="5"/>
  <c r="J163" i="5"/>
  <c r="J164" i="5"/>
  <c r="J165" i="5"/>
  <c r="J166" i="5"/>
  <c r="X27" i="8"/>
  <c r="T27" i="8"/>
  <c r="S27" i="8"/>
  <c r="R27" i="8"/>
  <c r="P27" i="8"/>
  <c r="V27" i="8" s="1"/>
  <c r="I161" i="5"/>
  <c r="I160" i="5"/>
  <c r="I159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X26" i="8"/>
  <c r="T26" i="8"/>
  <c r="S26" i="8"/>
  <c r="R26" i="8"/>
  <c r="P26" i="8"/>
  <c r="V26" i="8" s="1"/>
  <c r="I158" i="5"/>
  <c r="I157" i="5"/>
  <c r="I156" i="5"/>
  <c r="J156" i="5"/>
  <c r="J157" i="5"/>
  <c r="J158" i="5"/>
  <c r="J159" i="5"/>
  <c r="J160" i="5"/>
  <c r="J155" i="5"/>
  <c r="X46" i="7"/>
  <c r="T46" i="7"/>
  <c r="S46" i="7"/>
  <c r="R46" i="7"/>
  <c r="P46" i="7"/>
  <c r="V46" i="7" s="1"/>
  <c r="X45" i="7"/>
  <c r="T45" i="7"/>
  <c r="S45" i="7"/>
  <c r="R45" i="7"/>
  <c r="P45" i="7"/>
  <c r="V45" i="7" s="1"/>
  <c r="AF217" i="3"/>
  <c r="AF20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2" i="3"/>
  <c r="Q28" i="8" l="1"/>
  <c r="Q27" i="8"/>
  <c r="Q26" i="8"/>
  <c r="Q46" i="7"/>
  <c r="Q45" i="7"/>
  <c r="T25" i="8"/>
  <c r="S25" i="8"/>
  <c r="R25" i="8"/>
  <c r="P25" i="8"/>
  <c r="V25" i="8" s="1"/>
  <c r="P144" i="3"/>
  <c r="Q144" i="3" s="1"/>
  <c r="R144" i="3"/>
  <c r="S144" i="3"/>
  <c r="T144" i="3"/>
  <c r="P145" i="3"/>
  <c r="Q145" i="3" s="1"/>
  <c r="R145" i="3"/>
  <c r="S145" i="3"/>
  <c r="T145" i="3"/>
  <c r="P146" i="3"/>
  <c r="Q146" i="3" s="1"/>
  <c r="R146" i="3"/>
  <c r="S146" i="3"/>
  <c r="T146" i="3"/>
  <c r="P147" i="3"/>
  <c r="Q147" i="3" s="1"/>
  <c r="R147" i="3"/>
  <c r="S147" i="3"/>
  <c r="T147" i="3"/>
  <c r="P148" i="3"/>
  <c r="Q148" i="3" s="1"/>
  <c r="R148" i="3"/>
  <c r="S148" i="3"/>
  <c r="T148" i="3"/>
  <c r="P149" i="3"/>
  <c r="Q149" i="3" s="1"/>
  <c r="R149" i="3"/>
  <c r="S149" i="3"/>
  <c r="T149" i="3"/>
  <c r="P150" i="3"/>
  <c r="Q150" i="3" s="1"/>
  <c r="R150" i="3"/>
  <c r="S150" i="3"/>
  <c r="T150" i="3"/>
  <c r="P151" i="3"/>
  <c r="Q151" i="3" s="1"/>
  <c r="R151" i="3"/>
  <c r="S151" i="3"/>
  <c r="T151" i="3"/>
  <c r="P152" i="3"/>
  <c r="Q152" i="3" s="1"/>
  <c r="R152" i="3"/>
  <c r="S152" i="3"/>
  <c r="T152" i="3"/>
  <c r="P153" i="3"/>
  <c r="Q153" i="3" s="1"/>
  <c r="R153" i="3"/>
  <c r="S153" i="3"/>
  <c r="T153" i="3"/>
  <c r="P154" i="3"/>
  <c r="Q154" i="3" s="1"/>
  <c r="R154" i="3"/>
  <c r="S154" i="3"/>
  <c r="T154" i="3"/>
  <c r="P155" i="3"/>
  <c r="Q155" i="3" s="1"/>
  <c r="R155" i="3"/>
  <c r="S155" i="3"/>
  <c r="T155" i="3"/>
  <c r="P156" i="3"/>
  <c r="Q156" i="3" s="1"/>
  <c r="R156" i="3"/>
  <c r="S156" i="3"/>
  <c r="T156" i="3"/>
  <c r="P157" i="3"/>
  <c r="Q157" i="3" s="1"/>
  <c r="R157" i="3"/>
  <c r="S157" i="3"/>
  <c r="T157" i="3"/>
  <c r="P158" i="3"/>
  <c r="Q158" i="3" s="1"/>
  <c r="R158" i="3"/>
  <c r="S158" i="3"/>
  <c r="T158" i="3"/>
  <c r="P159" i="3"/>
  <c r="Q159" i="3" s="1"/>
  <c r="R159" i="3"/>
  <c r="S159" i="3"/>
  <c r="T159" i="3"/>
  <c r="P160" i="3"/>
  <c r="Q160" i="3" s="1"/>
  <c r="R160" i="3"/>
  <c r="S160" i="3"/>
  <c r="T160" i="3"/>
  <c r="P161" i="3"/>
  <c r="Q161" i="3" s="1"/>
  <c r="R161" i="3"/>
  <c r="S161" i="3"/>
  <c r="T161" i="3"/>
  <c r="P162" i="3"/>
  <c r="Q162" i="3" s="1"/>
  <c r="R162" i="3"/>
  <c r="S162" i="3"/>
  <c r="T162" i="3"/>
  <c r="P163" i="3"/>
  <c r="Q163" i="3" s="1"/>
  <c r="R163" i="3"/>
  <c r="S163" i="3"/>
  <c r="T163" i="3"/>
  <c r="P164" i="3"/>
  <c r="Q164" i="3" s="1"/>
  <c r="R164" i="3"/>
  <c r="S164" i="3"/>
  <c r="T164" i="3"/>
  <c r="P165" i="3"/>
  <c r="Q165" i="3" s="1"/>
  <c r="R165" i="3"/>
  <c r="S165" i="3"/>
  <c r="T165" i="3"/>
  <c r="P166" i="3"/>
  <c r="Q166" i="3" s="1"/>
  <c r="R166" i="3"/>
  <c r="S166" i="3"/>
  <c r="T166" i="3"/>
  <c r="P167" i="3"/>
  <c r="Q167" i="3" s="1"/>
  <c r="R167" i="3"/>
  <c r="S167" i="3"/>
  <c r="T167" i="3"/>
  <c r="P168" i="3"/>
  <c r="Q168" i="3" s="1"/>
  <c r="R168" i="3"/>
  <c r="S168" i="3"/>
  <c r="T168" i="3"/>
  <c r="P169" i="3"/>
  <c r="Q169" i="3" s="1"/>
  <c r="R169" i="3"/>
  <c r="S169" i="3"/>
  <c r="T169" i="3"/>
  <c r="P170" i="3"/>
  <c r="Q170" i="3" s="1"/>
  <c r="R170" i="3"/>
  <c r="S170" i="3"/>
  <c r="T170" i="3"/>
  <c r="P171" i="3"/>
  <c r="Q171" i="3" s="1"/>
  <c r="R171" i="3"/>
  <c r="S171" i="3"/>
  <c r="T171" i="3"/>
  <c r="P172" i="3"/>
  <c r="Q172" i="3" s="1"/>
  <c r="R172" i="3"/>
  <c r="S172" i="3"/>
  <c r="T172" i="3"/>
  <c r="P173" i="3"/>
  <c r="Q173" i="3" s="1"/>
  <c r="R173" i="3"/>
  <c r="S173" i="3"/>
  <c r="T173" i="3"/>
  <c r="P174" i="3"/>
  <c r="Q174" i="3" s="1"/>
  <c r="R174" i="3"/>
  <c r="S174" i="3"/>
  <c r="T174" i="3"/>
  <c r="P175" i="3"/>
  <c r="Q175" i="3" s="1"/>
  <c r="R175" i="3"/>
  <c r="S175" i="3"/>
  <c r="T175" i="3"/>
  <c r="P176" i="3"/>
  <c r="Q176" i="3" s="1"/>
  <c r="R176" i="3"/>
  <c r="S176" i="3"/>
  <c r="T176" i="3"/>
  <c r="P177" i="3"/>
  <c r="Q177" i="3" s="1"/>
  <c r="R177" i="3"/>
  <c r="S177" i="3"/>
  <c r="T177" i="3"/>
  <c r="P178" i="3"/>
  <c r="Q178" i="3" s="1"/>
  <c r="R178" i="3"/>
  <c r="S178" i="3"/>
  <c r="T178" i="3"/>
  <c r="P179" i="3"/>
  <c r="Q179" i="3" s="1"/>
  <c r="R179" i="3"/>
  <c r="S179" i="3"/>
  <c r="T179" i="3"/>
  <c r="P180" i="3"/>
  <c r="Q180" i="3" s="1"/>
  <c r="R180" i="3"/>
  <c r="S180" i="3"/>
  <c r="T180" i="3"/>
  <c r="P181" i="3"/>
  <c r="Q181" i="3" s="1"/>
  <c r="R181" i="3"/>
  <c r="S181" i="3"/>
  <c r="T181" i="3"/>
  <c r="P182" i="3"/>
  <c r="Q182" i="3" s="1"/>
  <c r="R182" i="3"/>
  <c r="S182" i="3"/>
  <c r="T182" i="3"/>
  <c r="P183" i="3"/>
  <c r="Q183" i="3" s="1"/>
  <c r="R183" i="3"/>
  <c r="S183" i="3"/>
  <c r="T183" i="3"/>
  <c r="P184" i="3"/>
  <c r="Q184" i="3" s="1"/>
  <c r="R184" i="3"/>
  <c r="S184" i="3"/>
  <c r="T184" i="3"/>
  <c r="P185" i="3"/>
  <c r="Q185" i="3" s="1"/>
  <c r="R185" i="3"/>
  <c r="S185" i="3"/>
  <c r="T185" i="3"/>
  <c r="P186" i="3"/>
  <c r="Q186" i="3" s="1"/>
  <c r="R186" i="3"/>
  <c r="S186" i="3"/>
  <c r="T186" i="3"/>
  <c r="P187" i="3"/>
  <c r="Q187" i="3" s="1"/>
  <c r="R187" i="3"/>
  <c r="S187" i="3"/>
  <c r="T187" i="3"/>
  <c r="P188" i="3"/>
  <c r="Q188" i="3" s="1"/>
  <c r="R188" i="3"/>
  <c r="S188" i="3"/>
  <c r="T188" i="3"/>
  <c r="P189" i="3"/>
  <c r="Q189" i="3" s="1"/>
  <c r="R189" i="3"/>
  <c r="S189" i="3"/>
  <c r="T189" i="3"/>
  <c r="P190" i="3"/>
  <c r="Q190" i="3" s="1"/>
  <c r="R190" i="3"/>
  <c r="S190" i="3"/>
  <c r="T190" i="3"/>
  <c r="P191" i="3"/>
  <c r="Q191" i="3" s="1"/>
  <c r="R191" i="3"/>
  <c r="S191" i="3"/>
  <c r="T191" i="3"/>
  <c r="P192" i="3"/>
  <c r="Q192" i="3" s="1"/>
  <c r="R192" i="3"/>
  <c r="S192" i="3"/>
  <c r="T192" i="3"/>
  <c r="P193" i="3"/>
  <c r="Q193" i="3" s="1"/>
  <c r="R193" i="3"/>
  <c r="S193" i="3"/>
  <c r="T193" i="3"/>
  <c r="P194" i="3"/>
  <c r="Q194" i="3" s="1"/>
  <c r="R194" i="3"/>
  <c r="S194" i="3"/>
  <c r="T194" i="3"/>
  <c r="P195" i="3"/>
  <c r="Q195" i="3" s="1"/>
  <c r="R195" i="3"/>
  <c r="S195" i="3"/>
  <c r="T195" i="3"/>
  <c r="P196" i="3"/>
  <c r="Q196" i="3" s="1"/>
  <c r="R196" i="3"/>
  <c r="S196" i="3"/>
  <c r="T196" i="3"/>
  <c r="P197" i="3"/>
  <c r="Q197" i="3" s="1"/>
  <c r="R197" i="3"/>
  <c r="S197" i="3"/>
  <c r="T197" i="3"/>
  <c r="P198" i="3"/>
  <c r="Q198" i="3" s="1"/>
  <c r="R198" i="3"/>
  <c r="S198" i="3"/>
  <c r="T198" i="3"/>
  <c r="P199" i="3"/>
  <c r="Q199" i="3" s="1"/>
  <c r="R199" i="3"/>
  <c r="S199" i="3"/>
  <c r="T199" i="3"/>
  <c r="P200" i="3"/>
  <c r="Q200" i="3" s="1"/>
  <c r="R200" i="3"/>
  <c r="S200" i="3"/>
  <c r="T200" i="3"/>
  <c r="P201" i="3"/>
  <c r="Q201" i="3" s="1"/>
  <c r="R201" i="3"/>
  <c r="S201" i="3"/>
  <c r="T201" i="3"/>
  <c r="P202" i="3"/>
  <c r="Q202" i="3" s="1"/>
  <c r="R202" i="3"/>
  <c r="S202" i="3"/>
  <c r="T202" i="3"/>
  <c r="P203" i="3"/>
  <c r="Q203" i="3" s="1"/>
  <c r="R203" i="3"/>
  <c r="S203" i="3"/>
  <c r="T203" i="3"/>
  <c r="P204" i="3"/>
  <c r="Q204" i="3" s="1"/>
  <c r="R204" i="3"/>
  <c r="S204" i="3"/>
  <c r="T204" i="3"/>
  <c r="P205" i="3"/>
  <c r="Q205" i="3" s="1"/>
  <c r="R205" i="3"/>
  <c r="S205" i="3"/>
  <c r="T205" i="3"/>
  <c r="P206" i="3"/>
  <c r="Q206" i="3" s="1"/>
  <c r="R206" i="3"/>
  <c r="S206" i="3"/>
  <c r="T206" i="3"/>
  <c r="P207" i="3"/>
  <c r="Q207" i="3" s="1"/>
  <c r="R207" i="3"/>
  <c r="S207" i="3"/>
  <c r="T207" i="3"/>
  <c r="P208" i="3"/>
  <c r="Q208" i="3" s="1"/>
  <c r="R208" i="3"/>
  <c r="S208" i="3"/>
  <c r="T208" i="3"/>
  <c r="P209" i="3"/>
  <c r="Q209" i="3" s="1"/>
  <c r="R209" i="3"/>
  <c r="S209" i="3"/>
  <c r="T209" i="3"/>
  <c r="P210" i="3"/>
  <c r="Q210" i="3" s="1"/>
  <c r="R210" i="3"/>
  <c r="S210" i="3"/>
  <c r="T210" i="3"/>
  <c r="P211" i="3"/>
  <c r="Q211" i="3" s="1"/>
  <c r="R211" i="3"/>
  <c r="S211" i="3"/>
  <c r="T211" i="3"/>
  <c r="P212" i="3"/>
  <c r="Q212" i="3" s="1"/>
  <c r="R212" i="3"/>
  <c r="S212" i="3"/>
  <c r="T212" i="3"/>
  <c r="P213" i="3"/>
  <c r="Q213" i="3" s="1"/>
  <c r="R213" i="3"/>
  <c r="S213" i="3"/>
  <c r="T213" i="3"/>
  <c r="P214" i="3"/>
  <c r="Q214" i="3" s="1"/>
  <c r="R214" i="3"/>
  <c r="S214" i="3"/>
  <c r="T214" i="3"/>
  <c r="P215" i="3"/>
  <c r="Q215" i="3" s="1"/>
  <c r="R215" i="3"/>
  <c r="S215" i="3"/>
  <c r="T215" i="3"/>
  <c r="P216" i="3"/>
  <c r="Q216" i="3" s="1"/>
  <c r="R216" i="3"/>
  <c r="S216" i="3"/>
  <c r="T216" i="3"/>
  <c r="P217" i="3"/>
  <c r="Q217" i="3" s="1"/>
  <c r="R217" i="3"/>
  <c r="S217" i="3"/>
  <c r="T217" i="3"/>
  <c r="P218" i="3"/>
  <c r="Q218" i="3" s="1"/>
  <c r="R218" i="3"/>
  <c r="S218" i="3"/>
  <c r="T218" i="3"/>
  <c r="P219" i="3"/>
  <c r="Q219" i="3" s="1"/>
  <c r="R219" i="3"/>
  <c r="S219" i="3"/>
  <c r="T219" i="3"/>
  <c r="P220" i="3"/>
  <c r="Q220" i="3" s="1"/>
  <c r="R220" i="3"/>
  <c r="S220" i="3"/>
  <c r="T220" i="3"/>
  <c r="P221" i="3"/>
  <c r="Q221" i="3" s="1"/>
  <c r="R221" i="3"/>
  <c r="S221" i="3"/>
  <c r="T221" i="3"/>
  <c r="P222" i="3"/>
  <c r="Q222" i="3" s="1"/>
  <c r="R222" i="3"/>
  <c r="S222" i="3"/>
  <c r="T222" i="3"/>
  <c r="P223" i="3"/>
  <c r="Q223" i="3" s="1"/>
  <c r="R223" i="3"/>
  <c r="S223" i="3"/>
  <c r="T223" i="3"/>
  <c r="P224" i="3"/>
  <c r="Q224" i="3" s="1"/>
  <c r="R224" i="3"/>
  <c r="S224" i="3"/>
  <c r="T224" i="3"/>
  <c r="P225" i="3"/>
  <c r="Q225" i="3" s="1"/>
  <c r="R225" i="3"/>
  <c r="S225" i="3"/>
  <c r="T225" i="3"/>
  <c r="P226" i="3"/>
  <c r="Q226" i="3" s="1"/>
  <c r="R226" i="3"/>
  <c r="S226" i="3"/>
  <c r="T226" i="3"/>
  <c r="P227" i="3"/>
  <c r="Q227" i="3" s="1"/>
  <c r="R227" i="3"/>
  <c r="S227" i="3"/>
  <c r="T227" i="3"/>
  <c r="P228" i="3"/>
  <c r="Q228" i="3" s="1"/>
  <c r="R228" i="3"/>
  <c r="S228" i="3"/>
  <c r="T228" i="3"/>
  <c r="P229" i="3"/>
  <c r="Q229" i="3" s="1"/>
  <c r="R229" i="3"/>
  <c r="S229" i="3"/>
  <c r="T229" i="3"/>
  <c r="P230" i="3"/>
  <c r="Q230" i="3" s="1"/>
  <c r="R230" i="3"/>
  <c r="S230" i="3"/>
  <c r="T230" i="3"/>
  <c r="P231" i="3"/>
  <c r="Q231" i="3" s="1"/>
  <c r="R231" i="3"/>
  <c r="S231" i="3"/>
  <c r="T231" i="3"/>
  <c r="P232" i="3"/>
  <c r="Q232" i="3" s="1"/>
  <c r="R232" i="3"/>
  <c r="S232" i="3"/>
  <c r="T232" i="3"/>
  <c r="P233" i="3"/>
  <c r="Q233" i="3" s="1"/>
  <c r="R233" i="3"/>
  <c r="S233" i="3"/>
  <c r="T233" i="3"/>
  <c r="P234" i="3"/>
  <c r="Q234" i="3" s="1"/>
  <c r="R234" i="3"/>
  <c r="S234" i="3"/>
  <c r="T234" i="3"/>
  <c r="P235" i="3"/>
  <c r="Q235" i="3" s="1"/>
  <c r="R235" i="3"/>
  <c r="S235" i="3"/>
  <c r="T235" i="3"/>
  <c r="P236" i="3"/>
  <c r="Q236" i="3" s="1"/>
  <c r="R236" i="3"/>
  <c r="S236" i="3"/>
  <c r="T236" i="3"/>
  <c r="P237" i="3"/>
  <c r="Q237" i="3" s="1"/>
  <c r="R237" i="3"/>
  <c r="S237" i="3"/>
  <c r="T237" i="3"/>
  <c r="P238" i="3"/>
  <c r="Q238" i="3" s="1"/>
  <c r="R238" i="3"/>
  <c r="S238" i="3"/>
  <c r="T238" i="3"/>
  <c r="P239" i="3"/>
  <c r="Q239" i="3" s="1"/>
  <c r="R239" i="3"/>
  <c r="S239" i="3"/>
  <c r="T239" i="3"/>
  <c r="P240" i="3"/>
  <c r="Q240" i="3" s="1"/>
  <c r="R240" i="3"/>
  <c r="S240" i="3"/>
  <c r="T240" i="3"/>
  <c r="P241" i="3"/>
  <c r="Q241" i="3" s="1"/>
  <c r="R241" i="3"/>
  <c r="S241" i="3"/>
  <c r="T241" i="3"/>
  <c r="P242" i="3"/>
  <c r="Q242" i="3" s="1"/>
  <c r="R242" i="3"/>
  <c r="S242" i="3"/>
  <c r="T242" i="3"/>
  <c r="P243" i="3"/>
  <c r="Q243" i="3" s="1"/>
  <c r="R243" i="3"/>
  <c r="S243" i="3"/>
  <c r="T243" i="3"/>
  <c r="P244" i="3"/>
  <c r="Q244" i="3" s="1"/>
  <c r="R244" i="3"/>
  <c r="S244" i="3"/>
  <c r="T244" i="3"/>
  <c r="P245" i="3"/>
  <c r="Q245" i="3" s="1"/>
  <c r="R245" i="3"/>
  <c r="S245" i="3"/>
  <c r="T245" i="3"/>
  <c r="P246" i="3"/>
  <c r="Q246" i="3" s="1"/>
  <c r="R246" i="3"/>
  <c r="S246" i="3"/>
  <c r="T246" i="3"/>
  <c r="P247" i="3"/>
  <c r="Q247" i="3" s="1"/>
  <c r="R247" i="3"/>
  <c r="S247" i="3"/>
  <c r="T247" i="3"/>
  <c r="P248" i="3"/>
  <c r="Q248" i="3" s="1"/>
  <c r="R248" i="3"/>
  <c r="S248" i="3"/>
  <c r="T248" i="3"/>
  <c r="P249" i="3"/>
  <c r="Q249" i="3" s="1"/>
  <c r="R249" i="3"/>
  <c r="S249" i="3"/>
  <c r="T249" i="3"/>
  <c r="P250" i="3"/>
  <c r="Q250" i="3" s="1"/>
  <c r="R250" i="3"/>
  <c r="S250" i="3"/>
  <c r="T250" i="3"/>
  <c r="P251" i="3"/>
  <c r="Q251" i="3" s="1"/>
  <c r="R251" i="3"/>
  <c r="S251" i="3"/>
  <c r="T251" i="3"/>
  <c r="P252" i="3"/>
  <c r="Q252" i="3" s="1"/>
  <c r="R252" i="3"/>
  <c r="S252" i="3"/>
  <c r="T252" i="3"/>
  <c r="P253" i="3"/>
  <c r="Q253" i="3" s="1"/>
  <c r="R253" i="3"/>
  <c r="S253" i="3"/>
  <c r="T253" i="3"/>
  <c r="P254" i="3"/>
  <c r="V254" i="3" s="1"/>
  <c r="R254" i="3"/>
  <c r="S254" i="3"/>
  <c r="T254" i="3"/>
  <c r="P255" i="3"/>
  <c r="Q255" i="3" s="1"/>
  <c r="R255" i="3"/>
  <c r="S255" i="3"/>
  <c r="T255" i="3"/>
  <c r="P256" i="3"/>
  <c r="Q256" i="3" s="1"/>
  <c r="R256" i="3"/>
  <c r="S256" i="3"/>
  <c r="T256" i="3"/>
  <c r="P257" i="3"/>
  <c r="Q257" i="3" s="1"/>
  <c r="R257" i="3"/>
  <c r="S257" i="3"/>
  <c r="T257" i="3"/>
  <c r="P258" i="3"/>
  <c r="V258" i="3" s="1"/>
  <c r="R258" i="3"/>
  <c r="S258" i="3"/>
  <c r="T258" i="3"/>
  <c r="P259" i="3"/>
  <c r="Q259" i="3" s="1"/>
  <c r="R259" i="3"/>
  <c r="S259" i="3"/>
  <c r="T259" i="3"/>
  <c r="P260" i="3"/>
  <c r="V260" i="3" s="1"/>
  <c r="R260" i="3"/>
  <c r="S260" i="3"/>
  <c r="T260" i="3"/>
  <c r="P261" i="3"/>
  <c r="Q261" i="3" s="1"/>
  <c r="R261" i="3"/>
  <c r="S261" i="3"/>
  <c r="T261" i="3"/>
  <c r="P262" i="3"/>
  <c r="Q262" i="3" s="1"/>
  <c r="R262" i="3"/>
  <c r="S262" i="3"/>
  <c r="T262" i="3"/>
  <c r="P263" i="3"/>
  <c r="Q263" i="3" s="1"/>
  <c r="R263" i="3"/>
  <c r="S263" i="3"/>
  <c r="T263" i="3"/>
  <c r="P264" i="3"/>
  <c r="Q264" i="3" s="1"/>
  <c r="R264" i="3"/>
  <c r="S264" i="3"/>
  <c r="T264" i="3"/>
  <c r="P265" i="3"/>
  <c r="Q265" i="3" s="1"/>
  <c r="R265" i="3"/>
  <c r="S265" i="3"/>
  <c r="T265" i="3"/>
  <c r="P266" i="3"/>
  <c r="Q266" i="3" s="1"/>
  <c r="R266" i="3"/>
  <c r="S266" i="3"/>
  <c r="T266" i="3"/>
  <c r="P267" i="3"/>
  <c r="V267" i="3" s="1"/>
  <c r="R267" i="3"/>
  <c r="S267" i="3"/>
  <c r="T267" i="3"/>
  <c r="P268" i="3"/>
  <c r="Q268" i="3" s="1"/>
  <c r="R268" i="3"/>
  <c r="S268" i="3"/>
  <c r="T268" i="3"/>
  <c r="P269" i="3"/>
  <c r="Q269" i="3" s="1"/>
  <c r="R269" i="3"/>
  <c r="S269" i="3"/>
  <c r="T269" i="3"/>
  <c r="P270" i="3"/>
  <c r="Q270" i="3" s="1"/>
  <c r="R270" i="3"/>
  <c r="S270" i="3"/>
  <c r="T270" i="3"/>
  <c r="P271" i="3"/>
  <c r="Q271" i="3" s="1"/>
  <c r="R271" i="3"/>
  <c r="S271" i="3"/>
  <c r="T271" i="3"/>
  <c r="P272" i="3"/>
  <c r="Q272" i="3" s="1"/>
  <c r="R272" i="3"/>
  <c r="S272" i="3"/>
  <c r="T272" i="3"/>
  <c r="P273" i="3"/>
  <c r="Q273" i="3" s="1"/>
  <c r="R273" i="3"/>
  <c r="S273" i="3"/>
  <c r="T273" i="3"/>
  <c r="P274" i="3"/>
  <c r="Q274" i="3" s="1"/>
  <c r="R274" i="3"/>
  <c r="S274" i="3"/>
  <c r="T274" i="3"/>
  <c r="P275" i="3"/>
  <c r="Q275" i="3" s="1"/>
  <c r="R275" i="3"/>
  <c r="S275" i="3"/>
  <c r="T275" i="3"/>
  <c r="P276" i="3"/>
  <c r="Q276" i="3" s="1"/>
  <c r="R276" i="3"/>
  <c r="S276" i="3"/>
  <c r="T276" i="3"/>
  <c r="P277" i="3"/>
  <c r="Q277" i="3" s="1"/>
  <c r="R277" i="3"/>
  <c r="S277" i="3"/>
  <c r="T277" i="3"/>
  <c r="P278" i="3"/>
  <c r="Q278" i="3" s="1"/>
  <c r="R278" i="3"/>
  <c r="S278" i="3"/>
  <c r="T278" i="3"/>
  <c r="P279" i="3"/>
  <c r="Q279" i="3" s="1"/>
  <c r="R279" i="3"/>
  <c r="S279" i="3"/>
  <c r="T279" i="3"/>
  <c r="P280" i="3"/>
  <c r="Q280" i="3" s="1"/>
  <c r="R280" i="3"/>
  <c r="S280" i="3"/>
  <c r="T280" i="3"/>
  <c r="P281" i="3"/>
  <c r="Q281" i="3" s="1"/>
  <c r="R281" i="3"/>
  <c r="S281" i="3"/>
  <c r="T281" i="3"/>
  <c r="P282" i="3"/>
  <c r="V282" i="3" s="1"/>
  <c r="R282" i="3"/>
  <c r="S282" i="3"/>
  <c r="T282" i="3"/>
  <c r="P283" i="3"/>
  <c r="Q283" i="3" s="1"/>
  <c r="R283" i="3"/>
  <c r="S283" i="3"/>
  <c r="T283" i="3"/>
  <c r="P284" i="3"/>
  <c r="Q284" i="3" s="1"/>
  <c r="R284" i="3"/>
  <c r="S284" i="3"/>
  <c r="T284" i="3"/>
  <c r="P285" i="3"/>
  <c r="Q285" i="3" s="1"/>
  <c r="R285" i="3"/>
  <c r="S285" i="3"/>
  <c r="T285" i="3"/>
  <c r="P286" i="3"/>
  <c r="Q286" i="3" s="1"/>
  <c r="R286" i="3"/>
  <c r="S286" i="3"/>
  <c r="T286" i="3"/>
  <c r="P287" i="3"/>
  <c r="Q287" i="3" s="1"/>
  <c r="R287" i="3"/>
  <c r="S287" i="3"/>
  <c r="T287" i="3"/>
  <c r="P288" i="3"/>
  <c r="Q288" i="3" s="1"/>
  <c r="R288" i="3"/>
  <c r="S288" i="3"/>
  <c r="T288" i="3"/>
  <c r="P289" i="3"/>
  <c r="Q289" i="3" s="1"/>
  <c r="R289" i="3"/>
  <c r="S289" i="3"/>
  <c r="T289" i="3"/>
  <c r="P290" i="3"/>
  <c r="V290" i="3" s="1"/>
  <c r="R290" i="3"/>
  <c r="S290" i="3"/>
  <c r="T290" i="3"/>
  <c r="P291" i="3"/>
  <c r="Q291" i="3" s="1"/>
  <c r="R291" i="3"/>
  <c r="S291" i="3"/>
  <c r="T291" i="3"/>
  <c r="P292" i="3"/>
  <c r="V292" i="3" s="1"/>
  <c r="R292" i="3"/>
  <c r="S292" i="3"/>
  <c r="T292" i="3"/>
  <c r="P293" i="3"/>
  <c r="Q293" i="3" s="1"/>
  <c r="R293" i="3"/>
  <c r="S293" i="3"/>
  <c r="T293" i="3"/>
  <c r="P294" i="3"/>
  <c r="Q294" i="3" s="1"/>
  <c r="R294" i="3"/>
  <c r="S294" i="3"/>
  <c r="T294" i="3"/>
  <c r="P295" i="3"/>
  <c r="Q295" i="3" s="1"/>
  <c r="R295" i="3"/>
  <c r="S295" i="3"/>
  <c r="T295" i="3"/>
  <c r="P296" i="3"/>
  <c r="Q296" i="3" s="1"/>
  <c r="R296" i="3"/>
  <c r="S296" i="3"/>
  <c r="T296" i="3"/>
  <c r="P297" i="3"/>
  <c r="Q297" i="3" s="1"/>
  <c r="R297" i="3"/>
  <c r="S297" i="3"/>
  <c r="T297" i="3"/>
  <c r="P298" i="3"/>
  <c r="Q298" i="3" s="1"/>
  <c r="R298" i="3"/>
  <c r="S298" i="3"/>
  <c r="T298" i="3"/>
  <c r="P299" i="3"/>
  <c r="V299" i="3" s="1"/>
  <c r="R299" i="3"/>
  <c r="S299" i="3"/>
  <c r="T299" i="3"/>
  <c r="P300" i="3"/>
  <c r="V300" i="3" s="1"/>
  <c r="R300" i="3"/>
  <c r="S300" i="3"/>
  <c r="T300" i="3"/>
  <c r="P301" i="3"/>
  <c r="Q301" i="3" s="1"/>
  <c r="R301" i="3"/>
  <c r="S301" i="3"/>
  <c r="T301" i="3"/>
  <c r="P302" i="3"/>
  <c r="Q302" i="3" s="1"/>
  <c r="R302" i="3"/>
  <c r="S302" i="3"/>
  <c r="T302" i="3"/>
  <c r="P303" i="3"/>
  <c r="Q303" i="3" s="1"/>
  <c r="R303" i="3"/>
  <c r="S303" i="3"/>
  <c r="T303" i="3"/>
  <c r="P304" i="3"/>
  <c r="Q304" i="3" s="1"/>
  <c r="R304" i="3"/>
  <c r="S304" i="3"/>
  <c r="T304" i="3"/>
  <c r="P305" i="3"/>
  <c r="Q305" i="3" s="1"/>
  <c r="R305" i="3"/>
  <c r="S305" i="3"/>
  <c r="T305" i="3"/>
  <c r="P306" i="3"/>
  <c r="Q306" i="3" s="1"/>
  <c r="R306" i="3"/>
  <c r="S306" i="3"/>
  <c r="T306" i="3"/>
  <c r="P307" i="3"/>
  <c r="Q307" i="3" s="1"/>
  <c r="R307" i="3"/>
  <c r="S307" i="3"/>
  <c r="T307" i="3"/>
  <c r="P308" i="3"/>
  <c r="Q308" i="3" s="1"/>
  <c r="R308" i="3"/>
  <c r="S308" i="3"/>
  <c r="T308" i="3"/>
  <c r="P309" i="3"/>
  <c r="Q309" i="3" s="1"/>
  <c r="R309" i="3"/>
  <c r="S309" i="3"/>
  <c r="T309" i="3"/>
  <c r="P310" i="3"/>
  <c r="Q310" i="3" s="1"/>
  <c r="R310" i="3"/>
  <c r="S310" i="3"/>
  <c r="T310" i="3"/>
  <c r="P311" i="3"/>
  <c r="Q311" i="3" s="1"/>
  <c r="R311" i="3"/>
  <c r="S311" i="3"/>
  <c r="T311" i="3"/>
  <c r="P312" i="3"/>
  <c r="Q312" i="3" s="1"/>
  <c r="R312" i="3"/>
  <c r="S312" i="3"/>
  <c r="T312" i="3"/>
  <c r="P313" i="3"/>
  <c r="Q313" i="3" s="1"/>
  <c r="R313" i="3"/>
  <c r="S313" i="3"/>
  <c r="T313" i="3"/>
  <c r="P314" i="3"/>
  <c r="Q314" i="3" s="1"/>
  <c r="R314" i="3"/>
  <c r="S314" i="3"/>
  <c r="T314" i="3"/>
  <c r="P315" i="3"/>
  <c r="Q315" i="3" s="1"/>
  <c r="R315" i="3"/>
  <c r="S315" i="3"/>
  <c r="T315" i="3"/>
  <c r="P316" i="3"/>
  <c r="Q316" i="3" s="1"/>
  <c r="R316" i="3"/>
  <c r="S316" i="3"/>
  <c r="T316" i="3"/>
  <c r="P317" i="3"/>
  <c r="Q317" i="3" s="1"/>
  <c r="R317" i="3"/>
  <c r="S317" i="3"/>
  <c r="T317" i="3"/>
  <c r="P142" i="3"/>
  <c r="Q142" i="3" s="1"/>
  <c r="R142" i="3"/>
  <c r="S142" i="3"/>
  <c r="T142" i="3"/>
  <c r="P143" i="3"/>
  <c r="Q143" i="3" s="1"/>
  <c r="R143" i="3"/>
  <c r="S143" i="3"/>
  <c r="T143" i="3"/>
  <c r="P3" i="3"/>
  <c r="Q3" i="3" s="1"/>
  <c r="R3" i="3"/>
  <c r="S3" i="3"/>
  <c r="T3" i="3"/>
  <c r="P4" i="3"/>
  <c r="Q4" i="3" s="1"/>
  <c r="R4" i="3"/>
  <c r="S4" i="3"/>
  <c r="T4" i="3"/>
  <c r="P5" i="3"/>
  <c r="Q5" i="3" s="1"/>
  <c r="R5" i="3"/>
  <c r="S5" i="3"/>
  <c r="T5" i="3"/>
  <c r="P6" i="3"/>
  <c r="Q6" i="3" s="1"/>
  <c r="R6" i="3"/>
  <c r="S6" i="3"/>
  <c r="T6" i="3"/>
  <c r="P7" i="3"/>
  <c r="Q7" i="3" s="1"/>
  <c r="R7" i="3"/>
  <c r="S7" i="3"/>
  <c r="T7" i="3"/>
  <c r="P8" i="3"/>
  <c r="Q8" i="3" s="1"/>
  <c r="R8" i="3"/>
  <c r="S8" i="3"/>
  <c r="T8" i="3"/>
  <c r="P9" i="3"/>
  <c r="Q9" i="3" s="1"/>
  <c r="R9" i="3"/>
  <c r="S9" i="3"/>
  <c r="T9" i="3"/>
  <c r="P10" i="3"/>
  <c r="V10" i="3" s="1"/>
  <c r="R10" i="3"/>
  <c r="S10" i="3"/>
  <c r="T10" i="3"/>
  <c r="P11" i="3"/>
  <c r="Q11" i="3" s="1"/>
  <c r="R11" i="3"/>
  <c r="S11" i="3"/>
  <c r="T11" i="3"/>
  <c r="P12" i="3"/>
  <c r="Q12" i="3" s="1"/>
  <c r="R12" i="3"/>
  <c r="S12" i="3"/>
  <c r="T12" i="3"/>
  <c r="P13" i="3"/>
  <c r="Q13" i="3" s="1"/>
  <c r="R13" i="3"/>
  <c r="S13" i="3"/>
  <c r="T13" i="3"/>
  <c r="P14" i="3"/>
  <c r="Q14" i="3" s="1"/>
  <c r="R14" i="3"/>
  <c r="S14" i="3"/>
  <c r="T14" i="3"/>
  <c r="P15" i="3"/>
  <c r="Q15" i="3" s="1"/>
  <c r="R15" i="3"/>
  <c r="S15" i="3"/>
  <c r="T15" i="3"/>
  <c r="P16" i="3"/>
  <c r="Q16" i="3" s="1"/>
  <c r="R16" i="3"/>
  <c r="S16" i="3"/>
  <c r="T16" i="3"/>
  <c r="P17" i="3"/>
  <c r="V17" i="3" s="1"/>
  <c r="R17" i="3"/>
  <c r="S17" i="3"/>
  <c r="T17" i="3"/>
  <c r="P18" i="3"/>
  <c r="Q18" i="3" s="1"/>
  <c r="R18" i="3"/>
  <c r="S18" i="3"/>
  <c r="T18" i="3"/>
  <c r="P19" i="3"/>
  <c r="Q19" i="3" s="1"/>
  <c r="R19" i="3"/>
  <c r="S19" i="3"/>
  <c r="T19" i="3"/>
  <c r="P20" i="3"/>
  <c r="Q20" i="3" s="1"/>
  <c r="R20" i="3"/>
  <c r="S20" i="3"/>
  <c r="T20" i="3"/>
  <c r="P21" i="3"/>
  <c r="Q21" i="3" s="1"/>
  <c r="R21" i="3"/>
  <c r="S21" i="3"/>
  <c r="T21" i="3"/>
  <c r="P22" i="3"/>
  <c r="Q22" i="3" s="1"/>
  <c r="R22" i="3"/>
  <c r="S22" i="3"/>
  <c r="T22" i="3"/>
  <c r="P23" i="3"/>
  <c r="Q23" i="3" s="1"/>
  <c r="R23" i="3"/>
  <c r="S23" i="3"/>
  <c r="T23" i="3"/>
  <c r="P24" i="3"/>
  <c r="Q24" i="3" s="1"/>
  <c r="R24" i="3"/>
  <c r="S24" i="3"/>
  <c r="T24" i="3"/>
  <c r="P25" i="3"/>
  <c r="Q25" i="3" s="1"/>
  <c r="R25" i="3"/>
  <c r="S25" i="3"/>
  <c r="T25" i="3"/>
  <c r="P26" i="3"/>
  <c r="Q26" i="3" s="1"/>
  <c r="R26" i="3"/>
  <c r="S26" i="3"/>
  <c r="T26" i="3"/>
  <c r="P27" i="3"/>
  <c r="Q27" i="3" s="1"/>
  <c r="R27" i="3"/>
  <c r="S27" i="3"/>
  <c r="T27" i="3"/>
  <c r="P28" i="3"/>
  <c r="Q28" i="3" s="1"/>
  <c r="R28" i="3"/>
  <c r="S28" i="3"/>
  <c r="T28" i="3"/>
  <c r="P29" i="3"/>
  <c r="Q29" i="3" s="1"/>
  <c r="R29" i="3"/>
  <c r="S29" i="3"/>
  <c r="T29" i="3"/>
  <c r="P30" i="3"/>
  <c r="Q30" i="3" s="1"/>
  <c r="R30" i="3"/>
  <c r="S30" i="3"/>
  <c r="T30" i="3"/>
  <c r="P31" i="3"/>
  <c r="Q31" i="3" s="1"/>
  <c r="R31" i="3"/>
  <c r="S31" i="3"/>
  <c r="T31" i="3"/>
  <c r="P32" i="3"/>
  <c r="Q32" i="3" s="1"/>
  <c r="R32" i="3"/>
  <c r="S32" i="3"/>
  <c r="T32" i="3"/>
  <c r="P33" i="3"/>
  <c r="Q33" i="3" s="1"/>
  <c r="R33" i="3"/>
  <c r="S33" i="3"/>
  <c r="T33" i="3"/>
  <c r="P34" i="3"/>
  <c r="Q34" i="3" s="1"/>
  <c r="R34" i="3"/>
  <c r="S34" i="3"/>
  <c r="T34" i="3"/>
  <c r="P35" i="3"/>
  <c r="Q35" i="3" s="1"/>
  <c r="R35" i="3"/>
  <c r="S35" i="3"/>
  <c r="T35" i="3"/>
  <c r="P36" i="3"/>
  <c r="V36" i="3" s="1"/>
  <c r="R36" i="3"/>
  <c r="S36" i="3"/>
  <c r="T36" i="3"/>
  <c r="P37" i="3"/>
  <c r="Q37" i="3" s="1"/>
  <c r="R37" i="3"/>
  <c r="S37" i="3"/>
  <c r="T37" i="3"/>
  <c r="P38" i="3"/>
  <c r="Q38" i="3" s="1"/>
  <c r="R38" i="3"/>
  <c r="S38" i="3"/>
  <c r="T38" i="3"/>
  <c r="P39" i="3"/>
  <c r="Q39" i="3" s="1"/>
  <c r="R39" i="3"/>
  <c r="S39" i="3"/>
  <c r="T39" i="3"/>
  <c r="P40" i="3"/>
  <c r="Q40" i="3" s="1"/>
  <c r="R40" i="3"/>
  <c r="S40" i="3"/>
  <c r="T40" i="3"/>
  <c r="P41" i="3"/>
  <c r="Q41" i="3" s="1"/>
  <c r="R41" i="3"/>
  <c r="S41" i="3"/>
  <c r="T41" i="3"/>
  <c r="P42" i="3"/>
  <c r="Q42" i="3" s="1"/>
  <c r="R42" i="3"/>
  <c r="S42" i="3"/>
  <c r="T42" i="3"/>
  <c r="P43" i="3"/>
  <c r="V43" i="3" s="1"/>
  <c r="R43" i="3"/>
  <c r="S43" i="3"/>
  <c r="T43" i="3"/>
  <c r="P44" i="3"/>
  <c r="V44" i="3" s="1"/>
  <c r="R44" i="3"/>
  <c r="S44" i="3"/>
  <c r="T44" i="3"/>
  <c r="P45" i="3"/>
  <c r="Q45" i="3" s="1"/>
  <c r="R45" i="3"/>
  <c r="S45" i="3"/>
  <c r="T45" i="3"/>
  <c r="P46" i="3"/>
  <c r="Q46" i="3" s="1"/>
  <c r="R46" i="3"/>
  <c r="S46" i="3"/>
  <c r="T46" i="3"/>
  <c r="P47" i="3"/>
  <c r="V47" i="3" s="1"/>
  <c r="R47" i="3"/>
  <c r="S47" i="3"/>
  <c r="T47" i="3"/>
  <c r="P48" i="3"/>
  <c r="Q48" i="3" s="1"/>
  <c r="R48" i="3"/>
  <c r="S48" i="3"/>
  <c r="T48" i="3"/>
  <c r="P49" i="3"/>
  <c r="Q49" i="3" s="1"/>
  <c r="R49" i="3"/>
  <c r="S49" i="3"/>
  <c r="T49" i="3"/>
  <c r="P50" i="3"/>
  <c r="Q50" i="3" s="1"/>
  <c r="R50" i="3"/>
  <c r="S50" i="3"/>
  <c r="T50" i="3"/>
  <c r="P51" i="3"/>
  <c r="Q51" i="3" s="1"/>
  <c r="R51" i="3"/>
  <c r="S51" i="3"/>
  <c r="T51" i="3"/>
  <c r="P52" i="3"/>
  <c r="Q52" i="3" s="1"/>
  <c r="R52" i="3"/>
  <c r="S52" i="3"/>
  <c r="T52" i="3"/>
  <c r="P53" i="3"/>
  <c r="Q53" i="3" s="1"/>
  <c r="R53" i="3"/>
  <c r="S53" i="3"/>
  <c r="T53" i="3"/>
  <c r="P54" i="3"/>
  <c r="Q54" i="3" s="1"/>
  <c r="R54" i="3"/>
  <c r="S54" i="3"/>
  <c r="T54" i="3"/>
  <c r="P55" i="3"/>
  <c r="Q55" i="3" s="1"/>
  <c r="R55" i="3"/>
  <c r="S55" i="3"/>
  <c r="T55" i="3"/>
  <c r="P56" i="3"/>
  <c r="Q56" i="3" s="1"/>
  <c r="R56" i="3"/>
  <c r="S56" i="3"/>
  <c r="T56" i="3"/>
  <c r="P57" i="3"/>
  <c r="V57" i="3" s="1"/>
  <c r="R57" i="3"/>
  <c r="S57" i="3"/>
  <c r="T57" i="3"/>
  <c r="P58" i="3"/>
  <c r="Q58" i="3" s="1"/>
  <c r="R58" i="3"/>
  <c r="S58" i="3"/>
  <c r="T58" i="3"/>
  <c r="P59" i="3"/>
  <c r="V59" i="3" s="1"/>
  <c r="R59" i="3"/>
  <c r="S59" i="3"/>
  <c r="T59" i="3"/>
  <c r="P60" i="3"/>
  <c r="Q60" i="3" s="1"/>
  <c r="R60" i="3"/>
  <c r="S60" i="3"/>
  <c r="T60" i="3"/>
  <c r="P61" i="3"/>
  <c r="Q61" i="3" s="1"/>
  <c r="R61" i="3"/>
  <c r="S61" i="3"/>
  <c r="T61" i="3"/>
  <c r="P62" i="3"/>
  <c r="Q62" i="3" s="1"/>
  <c r="R62" i="3"/>
  <c r="S62" i="3"/>
  <c r="T62" i="3"/>
  <c r="P63" i="3"/>
  <c r="V63" i="3" s="1"/>
  <c r="R63" i="3"/>
  <c r="S63" i="3"/>
  <c r="T63" i="3"/>
  <c r="P64" i="3"/>
  <c r="Q64" i="3" s="1"/>
  <c r="R64" i="3"/>
  <c r="S64" i="3"/>
  <c r="T64" i="3"/>
  <c r="P65" i="3"/>
  <c r="Q65" i="3" s="1"/>
  <c r="R65" i="3"/>
  <c r="S65" i="3"/>
  <c r="T65" i="3"/>
  <c r="P66" i="3"/>
  <c r="Q66" i="3" s="1"/>
  <c r="R66" i="3"/>
  <c r="S66" i="3"/>
  <c r="T66" i="3"/>
  <c r="P67" i="3"/>
  <c r="Q67" i="3" s="1"/>
  <c r="R67" i="3"/>
  <c r="S67" i="3"/>
  <c r="T67" i="3"/>
  <c r="P68" i="3"/>
  <c r="Q68" i="3" s="1"/>
  <c r="R68" i="3"/>
  <c r="S68" i="3"/>
  <c r="T68" i="3"/>
  <c r="P69" i="3"/>
  <c r="Q69" i="3" s="1"/>
  <c r="R69" i="3"/>
  <c r="S69" i="3"/>
  <c r="T69" i="3"/>
  <c r="P70" i="3"/>
  <c r="Q70" i="3" s="1"/>
  <c r="R70" i="3"/>
  <c r="S70" i="3"/>
  <c r="T70" i="3"/>
  <c r="P71" i="3"/>
  <c r="V71" i="3" s="1"/>
  <c r="R71" i="3"/>
  <c r="S71" i="3"/>
  <c r="T71" i="3"/>
  <c r="P72" i="3"/>
  <c r="Q72" i="3" s="1"/>
  <c r="R72" i="3"/>
  <c r="S72" i="3"/>
  <c r="T72" i="3"/>
  <c r="P73" i="3"/>
  <c r="Q73" i="3" s="1"/>
  <c r="R73" i="3"/>
  <c r="S73" i="3"/>
  <c r="T73" i="3"/>
  <c r="P74" i="3"/>
  <c r="Q74" i="3" s="1"/>
  <c r="R74" i="3"/>
  <c r="S74" i="3"/>
  <c r="T74" i="3"/>
  <c r="P75" i="3"/>
  <c r="V75" i="3" s="1"/>
  <c r="R75" i="3"/>
  <c r="S75" i="3"/>
  <c r="T75" i="3"/>
  <c r="P76" i="3"/>
  <c r="Q76" i="3" s="1"/>
  <c r="R76" i="3"/>
  <c r="S76" i="3"/>
  <c r="T76" i="3"/>
  <c r="P77" i="3"/>
  <c r="Q77" i="3" s="1"/>
  <c r="R77" i="3"/>
  <c r="S77" i="3"/>
  <c r="T77" i="3"/>
  <c r="P78" i="3"/>
  <c r="Q78" i="3" s="1"/>
  <c r="R78" i="3"/>
  <c r="S78" i="3"/>
  <c r="T78" i="3"/>
  <c r="P79" i="3"/>
  <c r="Q79" i="3" s="1"/>
  <c r="R79" i="3"/>
  <c r="S79" i="3"/>
  <c r="T79" i="3"/>
  <c r="P80" i="3"/>
  <c r="Q80" i="3" s="1"/>
  <c r="R80" i="3"/>
  <c r="S80" i="3"/>
  <c r="T80" i="3"/>
  <c r="P81" i="3"/>
  <c r="Q81" i="3" s="1"/>
  <c r="R81" i="3"/>
  <c r="S81" i="3"/>
  <c r="T81" i="3"/>
  <c r="P82" i="3"/>
  <c r="Q82" i="3" s="1"/>
  <c r="R82" i="3"/>
  <c r="S82" i="3"/>
  <c r="T82" i="3"/>
  <c r="P83" i="3"/>
  <c r="V83" i="3" s="1"/>
  <c r="R83" i="3"/>
  <c r="S83" i="3"/>
  <c r="T83" i="3"/>
  <c r="P84" i="3"/>
  <c r="Q84" i="3" s="1"/>
  <c r="R84" i="3"/>
  <c r="S84" i="3"/>
  <c r="T84" i="3"/>
  <c r="P85" i="3"/>
  <c r="Q85" i="3" s="1"/>
  <c r="R85" i="3"/>
  <c r="S85" i="3"/>
  <c r="T85" i="3"/>
  <c r="P86" i="3"/>
  <c r="Q86" i="3" s="1"/>
  <c r="R86" i="3"/>
  <c r="S86" i="3"/>
  <c r="T86" i="3"/>
  <c r="P87" i="3"/>
  <c r="V87" i="3" s="1"/>
  <c r="R87" i="3"/>
  <c r="S87" i="3"/>
  <c r="T87" i="3"/>
  <c r="P88" i="3"/>
  <c r="Q88" i="3" s="1"/>
  <c r="R88" i="3"/>
  <c r="S88" i="3"/>
  <c r="T88" i="3"/>
  <c r="P89" i="3"/>
  <c r="V89" i="3" s="1"/>
  <c r="R89" i="3"/>
  <c r="S89" i="3"/>
  <c r="T89" i="3"/>
  <c r="P90" i="3"/>
  <c r="Q90" i="3" s="1"/>
  <c r="R90" i="3"/>
  <c r="S90" i="3"/>
  <c r="T90" i="3"/>
  <c r="P91" i="3"/>
  <c r="Q91" i="3" s="1"/>
  <c r="R91" i="3"/>
  <c r="S91" i="3"/>
  <c r="T91" i="3"/>
  <c r="P92" i="3"/>
  <c r="Q92" i="3" s="1"/>
  <c r="R92" i="3"/>
  <c r="S92" i="3"/>
  <c r="T92" i="3"/>
  <c r="P93" i="3"/>
  <c r="Q93" i="3" s="1"/>
  <c r="R93" i="3"/>
  <c r="S93" i="3"/>
  <c r="T93" i="3"/>
  <c r="P94" i="3"/>
  <c r="Q94" i="3" s="1"/>
  <c r="R94" i="3"/>
  <c r="S94" i="3"/>
  <c r="T94" i="3"/>
  <c r="P95" i="3"/>
  <c r="V95" i="3" s="1"/>
  <c r="R95" i="3"/>
  <c r="S95" i="3"/>
  <c r="T95" i="3"/>
  <c r="P96" i="3"/>
  <c r="Q96" i="3" s="1"/>
  <c r="R96" i="3"/>
  <c r="S96" i="3"/>
  <c r="T96" i="3"/>
  <c r="P97" i="3"/>
  <c r="Q97" i="3" s="1"/>
  <c r="R97" i="3"/>
  <c r="S97" i="3"/>
  <c r="T97" i="3"/>
  <c r="P98" i="3"/>
  <c r="Q98" i="3" s="1"/>
  <c r="R98" i="3"/>
  <c r="S98" i="3"/>
  <c r="T98" i="3"/>
  <c r="P99" i="3"/>
  <c r="V99" i="3" s="1"/>
  <c r="R99" i="3"/>
  <c r="S99" i="3"/>
  <c r="T99" i="3"/>
  <c r="P100" i="3"/>
  <c r="Q100" i="3" s="1"/>
  <c r="R100" i="3"/>
  <c r="S100" i="3"/>
  <c r="T100" i="3"/>
  <c r="P101" i="3"/>
  <c r="Q101" i="3" s="1"/>
  <c r="R101" i="3"/>
  <c r="S101" i="3"/>
  <c r="T101" i="3"/>
  <c r="P102" i="3"/>
  <c r="Q102" i="3" s="1"/>
  <c r="R102" i="3"/>
  <c r="S102" i="3"/>
  <c r="T102" i="3"/>
  <c r="P103" i="3"/>
  <c r="Q103" i="3" s="1"/>
  <c r="R103" i="3"/>
  <c r="S103" i="3"/>
  <c r="T103" i="3"/>
  <c r="P104" i="3"/>
  <c r="Q104" i="3" s="1"/>
  <c r="R104" i="3"/>
  <c r="S104" i="3"/>
  <c r="T104" i="3"/>
  <c r="P105" i="3"/>
  <c r="Q105" i="3" s="1"/>
  <c r="R105" i="3"/>
  <c r="S105" i="3"/>
  <c r="T105" i="3"/>
  <c r="P106" i="3"/>
  <c r="Q106" i="3" s="1"/>
  <c r="R106" i="3"/>
  <c r="S106" i="3"/>
  <c r="T106" i="3"/>
  <c r="P107" i="3"/>
  <c r="Q107" i="3" s="1"/>
  <c r="R107" i="3"/>
  <c r="S107" i="3"/>
  <c r="T107" i="3"/>
  <c r="P108" i="3"/>
  <c r="Q108" i="3" s="1"/>
  <c r="R108" i="3"/>
  <c r="S108" i="3"/>
  <c r="T108" i="3"/>
  <c r="P109" i="3"/>
  <c r="Q109" i="3" s="1"/>
  <c r="R109" i="3"/>
  <c r="S109" i="3"/>
  <c r="T109" i="3"/>
  <c r="P110" i="3"/>
  <c r="V110" i="3" s="1"/>
  <c r="R110" i="3"/>
  <c r="S110" i="3"/>
  <c r="T110" i="3"/>
  <c r="P111" i="3"/>
  <c r="Q111" i="3" s="1"/>
  <c r="R111" i="3"/>
  <c r="S111" i="3"/>
  <c r="T111" i="3"/>
  <c r="P112" i="3"/>
  <c r="Q112" i="3" s="1"/>
  <c r="R112" i="3"/>
  <c r="S112" i="3"/>
  <c r="T112" i="3"/>
  <c r="P113" i="3"/>
  <c r="Q113" i="3" s="1"/>
  <c r="R113" i="3"/>
  <c r="S113" i="3"/>
  <c r="T113" i="3"/>
  <c r="P114" i="3"/>
  <c r="Q114" i="3" s="1"/>
  <c r="R114" i="3"/>
  <c r="S114" i="3"/>
  <c r="T114" i="3"/>
  <c r="P115" i="3"/>
  <c r="Q115" i="3" s="1"/>
  <c r="R115" i="3"/>
  <c r="S115" i="3"/>
  <c r="T115" i="3"/>
  <c r="P116" i="3"/>
  <c r="Q116" i="3" s="1"/>
  <c r="R116" i="3"/>
  <c r="S116" i="3"/>
  <c r="T116" i="3"/>
  <c r="P117" i="3"/>
  <c r="Q117" i="3" s="1"/>
  <c r="R117" i="3"/>
  <c r="S117" i="3"/>
  <c r="T117" i="3"/>
  <c r="P118" i="3"/>
  <c r="Q118" i="3" s="1"/>
  <c r="R118" i="3"/>
  <c r="S118" i="3"/>
  <c r="T118" i="3"/>
  <c r="P119" i="3"/>
  <c r="V119" i="3" s="1"/>
  <c r="R119" i="3"/>
  <c r="S119" i="3"/>
  <c r="T119" i="3"/>
  <c r="P120" i="3"/>
  <c r="Q120" i="3" s="1"/>
  <c r="R120" i="3"/>
  <c r="S120" i="3"/>
  <c r="T120" i="3"/>
  <c r="P121" i="3"/>
  <c r="V121" i="3" s="1"/>
  <c r="R121" i="3"/>
  <c r="S121" i="3"/>
  <c r="T121" i="3"/>
  <c r="P122" i="3"/>
  <c r="Q122" i="3" s="1"/>
  <c r="R122" i="3"/>
  <c r="S122" i="3"/>
  <c r="T122" i="3"/>
  <c r="P123" i="3"/>
  <c r="Q123" i="3" s="1"/>
  <c r="R123" i="3"/>
  <c r="S123" i="3"/>
  <c r="T123" i="3"/>
  <c r="P124" i="3"/>
  <c r="Q124" i="3" s="1"/>
  <c r="R124" i="3"/>
  <c r="S124" i="3"/>
  <c r="T124" i="3"/>
  <c r="P125" i="3"/>
  <c r="V125" i="3" s="1"/>
  <c r="R125" i="3"/>
  <c r="S125" i="3"/>
  <c r="T125" i="3"/>
  <c r="P126" i="3"/>
  <c r="Q126" i="3" s="1"/>
  <c r="R126" i="3"/>
  <c r="S126" i="3"/>
  <c r="T126" i="3"/>
  <c r="P127" i="3"/>
  <c r="Q127" i="3" s="1"/>
  <c r="R127" i="3"/>
  <c r="S127" i="3"/>
  <c r="T127" i="3"/>
  <c r="P128" i="3"/>
  <c r="Q128" i="3" s="1"/>
  <c r="R128" i="3"/>
  <c r="S128" i="3"/>
  <c r="T128" i="3"/>
  <c r="P129" i="3"/>
  <c r="V129" i="3" s="1"/>
  <c r="R129" i="3"/>
  <c r="S129" i="3"/>
  <c r="T129" i="3"/>
  <c r="P130" i="3"/>
  <c r="Q130" i="3" s="1"/>
  <c r="R130" i="3"/>
  <c r="S130" i="3"/>
  <c r="T130" i="3"/>
  <c r="P131" i="3"/>
  <c r="Q131" i="3" s="1"/>
  <c r="R131" i="3"/>
  <c r="S131" i="3"/>
  <c r="T131" i="3"/>
  <c r="P132" i="3"/>
  <c r="Q132" i="3" s="1"/>
  <c r="R132" i="3"/>
  <c r="S132" i="3"/>
  <c r="T132" i="3"/>
  <c r="P133" i="3"/>
  <c r="V133" i="3" s="1"/>
  <c r="R133" i="3"/>
  <c r="S133" i="3"/>
  <c r="T133" i="3"/>
  <c r="P134" i="3"/>
  <c r="Q134" i="3" s="1"/>
  <c r="R134" i="3"/>
  <c r="S134" i="3"/>
  <c r="T134" i="3"/>
  <c r="P135" i="3"/>
  <c r="Q135" i="3" s="1"/>
  <c r="R135" i="3"/>
  <c r="S135" i="3"/>
  <c r="T135" i="3"/>
  <c r="P136" i="3"/>
  <c r="Q136" i="3" s="1"/>
  <c r="R136" i="3"/>
  <c r="S136" i="3"/>
  <c r="T136" i="3"/>
  <c r="P137" i="3"/>
  <c r="V137" i="3" s="1"/>
  <c r="R137" i="3"/>
  <c r="S137" i="3"/>
  <c r="T137" i="3"/>
  <c r="P138" i="3"/>
  <c r="Q138" i="3" s="1"/>
  <c r="R138" i="3"/>
  <c r="S138" i="3"/>
  <c r="T138" i="3"/>
  <c r="P139" i="3"/>
  <c r="Q139" i="3" s="1"/>
  <c r="R139" i="3"/>
  <c r="S139" i="3"/>
  <c r="T139" i="3"/>
  <c r="P140" i="3"/>
  <c r="Q140" i="3" s="1"/>
  <c r="R140" i="3"/>
  <c r="S140" i="3"/>
  <c r="T140" i="3"/>
  <c r="P141" i="3"/>
  <c r="Q141" i="3" s="1"/>
  <c r="R141" i="3"/>
  <c r="S141" i="3"/>
  <c r="T141" i="3"/>
  <c r="T24" i="8"/>
  <c r="S24" i="8"/>
  <c r="R24" i="8"/>
  <c r="P24" i="8"/>
  <c r="V24" i="8" s="1"/>
  <c r="R2" i="3"/>
  <c r="S2" i="3"/>
  <c r="T2" i="3"/>
  <c r="I148" i="5"/>
  <c r="I149" i="5"/>
  <c r="I150" i="5"/>
  <c r="I151" i="5"/>
  <c r="I152" i="5"/>
  <c r="I153" i="5"/>
  <c r="I154" i="5"/>
  <c r="I155" i="5"/>
  <c r="I147" i="5"/>
  <c r="I146" i="5"/>
  <c r="I145" i="5"/>
  <c r="I144" i="5"/>
  <c r="I143" i="5"/>
  <c r="I142" i="5"/>
  <c r="I141" i="5"/>
  <c r="I140" i="5"/>
  <c r="I139" i="5"/>
  <c r="J140" i="5"/>
  <c r="J141" i="5"/>
  <c r="J142" i="5"/>
  <c r="J143" i="5"/>
  <c r="J144" i="5"/>
  <c r="J145" i="5"/>
  <c r="J146" i="5"/>
  <c r="J147" i="5"/>
  <c r="P2" i="3"/>
  <c r="V151" i="3"/>
  <c r="I138" i="5"/>
  <c r="T20" i="4"/>
  <c r="S20" i="4"/>
  <c r="R20" i="4"/>
  <c r="P20" i="4"/>
  <c r="Q20" i="4" s="1"/>
  <c r="I137" i="5"/>
  <c r="I136" i="5"/>
  <c r="J135" i="5"/>
  <c r="J136" i="5"/>
  <c r="J137" i="5"/>
  <c r="J138" i="5"/>
  <c r="J139" i="5"/>
  <c r="J148" i="5"/>
  <c r="J149" i="5"/>
  <c r="J150" i="5"/>
  <c r="J151" i="5"/>
  <c r="J152" i="5"/>
  <c r="J153" i="5"/>
  <c r="J15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I135" i="5"/>
  <c r="I134" i="5"/>
  <c r="J130" i="9"/>
  <c r="I130" i="9"/>
  <c r="J129" i="9"/>
  <c r="I129" i="9"/>
  <c r="J128" i="9"/>
  <c r="I128" i="9"/>
  <c r="J127" i="9"/>
  <c r="I127" i="9"/>
  <c r="J126" i="9"/>
  <c r="I126" i="9"/>
  <c r="G117" i="9"/>
  <c r="K116" i="9"/>
  <c r="J116" i="9"/>
  <c r="I116" i="9"/>
  <c r="G116" i="9"/>
  <c r="H116" i="9" s="1"/>
  <c r="X46" i="9"/>
  <c r="W46" i="9"/>
  <c r="T46" i="9"/>
  <c r="S46" i="9"/>
  <c r="R46" i="9"/>
  <c r="K46" i="9"/>
  <c r="T23" i="8"/>
  <c r="S23" i="8"/>
  <c r="R23" i="8"/>
  <c r="P23" i="8"/>
  <c r="Q23" i="8" s="1"/>
  <c r="T22" i="8"/>
  <c r="S22" i="8"/>
  <c r="R22" i="8"/>
  <c r="P22" i="8"/>
  <c r="Q22" i="8" s="1"/>
  <c r="T21" i="8"/>
  <c r="S21" i="8"/>
  <c r="R21" i="8"/>
  <c r="P21" i="8"/>
  <c r="Q21" i="8" s="1"/>
  <c r="V20" i="8"/>
  <c r="T20" i="8"/>
  <c r="S20" i="8"/>
  <c r="R20" i="8"/>
  <c r="Q20" i="8"/>
  <c r="V19" i="8"/>
  <c r="T19" i="8"/>
  <c r="S19" i="8"/>
  <c r="R19" i="8"/>
  <c r="Q19" i="8"/>
  <c r="V18" i="8"/>
  <c r="T18" i="8"/>
  <c r="S18" i="8"/>
  <c r="R18" i="8"/>
  <c r="Q18" i="8"/>
  <c r="V17" i="8"/>
  <c r="T17" i="8"/>
  <c r="S17" i="8"/>
  <c r="R17" i="8"/>
  <c r="Q17" i="8"/>
  <c r="V16" i="8"/>
  <c r="T16" i="8"/>
  <c r="S16" i="8"/>
  <c r="R16" i="8"/>
  <c r="Q16" i="8"/>
  <c r="V15" i="8"/>
  <c r="T15" i="8"/>
  <c r="S15" i="8"/>
  <c r="R15" i="8"/>
  <c r="Q15" i="8"/>
  <c r="V14" i="8"/>
  <c r="T14" i="8"/>
  <c r="S14" i="8"/>
  <c r="R14" i="8"/>
  <c r="Q14" i="8"/>
  <c r="V13" i="8"/>
  <c r="T13" i="8"/>
  <c r="S13" i="8"/>
  <c r="R13" i="8"/>
  <c r="Q13" i="8"/>
  <c r="V12" i="8"/>
  <c r="T12" i="8"/>
  <c r="S12" i="8"/>
  <c r="R12" i="8"/>
  <c r="Q12" i="8"/>
  <c r="V11" i="8"/>
  <c r="T11" i="8"/>
  <c r="S11" i="8"/>
  <c r="R11" i="8"/>
  <c r="Q11" i="8"/>
  <c r="V10" i="8"/>
  <c r="T10" i="8"/>
  <c r="S10" i="8"/>
  <c r="R10" i="8"/>
  <c r="Q10" i="8"/>
  <c r="V9" i="8"/>
  <c r="T9" i="8"/>
  <c r="S9" i="8"/>
  <c r="R9" i="8"/>
  <c r="Q9" i="8"/>
  <c r="V8" i="8"/>
  <c r="T8" i="8"/>
  <c r="S8" i="8"/>
  <c r="R8" i="8"/>
  <c r="Q8" i="8"/>
  <c r="V7" i="8"/>
  <c r="T7" i="8"/>
  <c r="S7" i="8"/>
  <c r="R7" i="8"/>
  <c r="Q7" i="8"/>
  <c r="V6" i="8"/>
  <c r="T6" i="8"/>
  <c r="S6" i="8"/>
  <c r="R6" i="8"/>
  <c r="Q6" i="8"/>
  <c r="V5" i="8"/>
  <c r="T5" i="8"/>
  <c r="S5" i="8"/>
  <c r="R5" i="8"/>
  <c r="Q5" i="8"/>
  <c r="V4" i="8"/>
  <c r="T4" i="8"/>
  <c r="S4" i="8"/>
  <c r="R4" i="8"/>
  <c r="Q4" i="8"/>
  <c r="V3" i="8"/>
  <c r="T3" i="8"/>
  <c r="S3" i="8"/>
  <c r="R3" i="8"/>
  <c r="Q3" i="8"/>
  <c r="V2" i="8"/>
  <c r="T2" i="8"/>
  <c r="S2" i="8"/>
  <c r="R2" i="8"/>
  <c r="Q2" i="8"/>
  <c r="T44" i="7"/>
  <c r="S44" i="7"/>
  <c r="R44" i="7"/>
  <c r="P44" i="7"/>
  <c r="Q44" i="7" s="1"/>
  <c r="T43" i="7"/>
  <c r="S43" i="7"/>
  <c r="R43" i="7"/>
  <c r="P43" i="7"/>
  <c r="Q43" i="7" s="1"/>
  <c r="T42" i="7"/>
  <c r="S42" i="7"/>
  <c r="R42" i="7"/>
  <c r="P42" i="7"/>
  <c r="V42" i="7" s="1"/>
  <c r="X41" i="7"/>
  <c r="T41" i="7"/>
  <c r="S41" i="7"/>
  <c r="R41" i="7"/>
  <c r="P41" i="7"/>
  <c r="V41" i="7" s="1"/>
  <c r="X40" i="7"/>
  <c r="T40" i="7"/>
  <c r="S40" i="7"/>
  <c r="R40" i="7"/>
  <c r="P40" i="7"/>
  <c r="Q40" i="7" s="1"/>
  <c r="X39" i="7"/>
  <c r="T39" i="7"/>
  <c r="S39" i="7"/>
  <c r="R39" i="7"/>
  <c r="Q39" i="7"/>
  <c r="P39" i="7"/>
  <c r="V39" i="7" s="1"/>
  <c r="X38" i="7"/>
  <c r="T38" i="7"/>
  <c r="S38" i="7"/>
  <c r="R38" i="7"/>
  <c r="Q38" i="7"/>
  <c r="P38" i="7"/>
  <c r="V38" i="7" s="1"/>
  <c r="X37" i="7"/>
  <c r="T37" i="7"/>
  <c r="S37" i="7"/>
  <c r="R37" i="7"/>
  <c r="Q37" i="7"/>
  <c r="P37" i="7"/>
  <c r="V37" i="7" s="1"/>
  <c r="X36" i="7"/>
  <c r="T36" i="7"/>
  <c r="S36" i="7"/>
  <c r="R36" i="7"/>
  <c r="Q36" i="7"/>
  <c r="P36" i="7"/>
  <c r="V36" i="7" s="1"/>
  <c r="X35" i="7"/>
  <c r="T35" i="7"/>
  <c r="S35" i="7"/>
  <c r="R35" i="7"/>
  <c r="Q35" i="7"/>
  <c r="P35" i="7"/>
  <c r="V35" i="7" s="1"/>
  <c r="X34" i="7"/>
  <c r="T34" i="7"/>
  <c r="S34" i="7"/>
  <c r="R34" i="7"/>
  <c r="Q34" i="7"/>
  <c r="P34" i="7"/>
  <c r="V34" i="7" s="1"/>
  <c r="X33" i="7"/>
  <c r="T33" i="7"/>
  <c r="S33" i="7"/>
  <c r="R33" i="7"/>
  <c r="Q33" i="7"/>
  <c r="P33" i="7"/>
  <c r="V33" i="7" s="1"/>
  <c r="X32" i="7"/>
  <c r="T32" i="7"/>
  <c r="S32" i="7"/>
  <c r="R32" i="7"/>
  <c r="Q32" i="7"/>
  <c r="P32" i="7"/>
  <c r="V32" i="7" s="1"/>
  <c r="X31" i="7"/>
  <c r="T31" i="7"/>
  <c r="S31" i="7"/>
  <c r="R31" i="7"/>
  <c r="Q31" i="7"/>
  <c r="P31" i="7"/>
  <c r="V31" i="7" s="1"/>
  <c r="X30" i="7"/>
  <c r="T30" i="7"/>
  <c r="S30" i="7"/>
  <c r="R30" i="7"/>
  <c r="Q30" i="7"/>
  <c r="P30" i="7"/>
  <c r="V30" i="7" s="1"/>
  <c r="X29" i="7"/>
  <c r="T29" i="7"/>
  <c r="S29" i="7"/>
  <c r="R29" i="7"/>
  <c r="Q29" i="7"/>
  <c r="P29" i="7"/>
  <c r="V29" i="7" s="1"/>
  <c r="X28" i="7"/>
  <c r="T28" i="7"/>
  <c r="S28" i="7"/>
  <c r="R28" i="7"/>
  <c r="Q28" i="7"/>
  <c r="P28" i="7"/>
  <c r="V28" i="7" s="1"/>
  <c r="X27" i="7"/>
  <c r="T27" i="7"/>
  <c r="S27" i="7"/>
  <c r="R27" i="7"/>
  <c r="Q27" i="7"/>
  <c r="P27" i="7"/>
  <c r="V27" i="7" s="1"/>
  <c r="X26" i="7"/>
  <c r="T26" i="7"/>
  <c r="S26" i="7"/>
  <c r="R26" i="7"/>
  <c r="Q26" i="7"/>
  <c r="P26" i="7"/>
  <c r="V26" i="7" s="1"/>
  <c r="X25" i="7"/>
  <c r="T25" i="7"/>
  <c r="S25" i="7"/>
  <c r="R25" i="7"/>
  <c r="Q25" i="7"/>
  <c r="P25" i="7"/>
  <c r="V25" i="7" s="1"/>
  <c r="X24" i="7"/>
  <c r="T24" i="7"/>
  <c r="S24" i="7"/>
  <c r="R24" i="7"/>
  <c r="Q24" i="7"/>
  <c r="P24" i="7"/>
  <c r="V24" i="7" s="1"/>
  <c r="X23" i="7"/>
  <c r="T23" i="7"/>
  <c r="S23" i="7"/>
  <c r="R23" i="7"/>
  <c r="Q23" i="7"/>
  <c r="P23" i="7"/>
  <c r="V23" i="7" s="1"/>
  <c r="X22" i="7"/>
  <c r="T22" i="7"/>
  <c r="S22" i="7"/>
  <c r="R22" i="7"/>
  <c r="Q22" i="7"/>
  <c r="P22" i="7"/>
  <c r="V22" i="7" s="1"/>
  <c r="X21" i="7"/>
  <c r="T21" i="7"/>
  <c r="S21" i="7"/>
  <c r="R21" i="7"/>
  <c r="Q21" i="7"/>
  <c r="P21" i="7"/>
  <c r="V21" i="7" s="1"/>
  <c r="X20" i="7"/>
  <c r="T20" i="7"/>
  <c r="S20" i="7"/>
  <c r="R20" i="7"/>
  <c r="Q20" i="7"/>
  <c r="P20" i="7"/>
  <c r="V20" i="7" s="1"/>
  <c r="X19" i="7"/>
  <c r="T19" i="7"/>
  <c r="S19" i="7"/>
  <c r="R19" i="7"/>
  <c r="Q19" i="7"/>
  <c r="P19" i="7"/>
  <c r="V19" i="7" s="1"/>
  <c r="X18" i="7"/>
  <c r="T18" i="7"/>
  <c r="S18" i="7"/>
  <c r="R18" i="7"/>
  <c r="Q18" i="7"/>
  <c r="P18" i="7"/>
  <c r="V18" i="7" s="1"/>
  <c r="X17" i="7"/>
  <c r="T17" i="7"/>
  <c r="S17" i="7"/>
  <c r="R17" i="7"/>
  <c r="Q17" i="7"/>
  <c r="P17" i="7"/>
  <c r="V17" i="7" s="1"/>
  <c r="X16" i="7"/>
  <c r="T16" i="7"/>
  <c r="S16" i="7"/>
  <c r="R16" i="7"/>
  <c r="Q16" i="7"/>
  <c r="P16" i="7"/>
  <c r="V16" i="7" s="1"/>
  <c r="X15" i="7"/>
  <c r="T15" i="7"/>
  <c r="S15" i="7"/>
  <c r="R15" i="7"/>
  <c r="Q15" i="7"/>
  <c r="P15" i="7"/>
  <c r="V15" i="7" s="1"/>
  <c r="X14" i="7"/>
  <c r="T14" i="7"/>
  <c r="S14" i="7"/>
  <c r="R14" i="7"/>
  <c r="Q14" i="7"/>
  <c r="P14" i="7"/>
  <c r="V14" i="7" s="1"/>
  <c r="X13" i="7"/>
  <c r="T13" i="7"/>
  <c r="S13" i="7"/>
  <c r="R13" i="7"/>
  <c r="Q13" i="7"/>
  <c r="P13" i="7"/>
  <c r="V13" i="7" s="1"/>
  <c r="X12" i="7"/>
  <c r="T12" i="7"/>
  <c r="S12" i="7"/>
  <c r="R12" i="7"/>
  <c r="Q12" i="7"/>
  <c r="P12" i="7"/>
  <c r="V12" i="7" s="1"/>
  <c r="X11" i="7"/>
  <c r="T11" i="7"/>
  <c r="S11" i="7"/>
  <c r="R11" i="7"/>
  <c r="Q11" i="7"/>
  <c r="P11" i="7"/>
  <c r="V11" i="7" s="1"/>
  <c r="X10" i="7"/>
  <c r="T10" i="7"/>
  <c r="S10" i="7"/>
  <c r="R10" i="7"/>
  <c r="Q10" i="7"/>
  <c r="P10" i="7"/>
  <c r="V10" i="7" s="1"/>
  <c r="X9" i="7"/>
  <c r="T9" i="7"/>
  <c r="S9" i="7"/>
  <c r="R9" i="7"/>
  <c r="Q9" i="7"/>
  <c r="P9" i="7"/>
  <c r="V9" i="7" s="1"/>
  <c r="X8" i="7"/>
  <c r="T8" i="7"/>
  <c r="S8" i="7"/>
  <c r="R8" i="7"/>
  <c r="Q8" i="7"/>
  <c r="P8" i="7"/>
  <c r="V8" i="7" s="1"/>
  <c r="X7" i="7"/>
  <c r="T7" i="7"/>
  <c r="S7" i="7"/>
  <c r="R7" i="7"/>
  <c r="Q7" i="7"/>
  <c r="P7" i="7"/>
  <c r="V7" i="7" s="1"/>
  <c r="X6" i="7"/>
  <c r="T6" i="7"/>
  <c r="S6" i="7"/>
  <c r="R6" i="7"/>
  <c r="Q6" i="7"/>
  <c r="P6" i="7"/>
  <c r="V6" i="7" s="1"/>
  <c r="X5" i="7"/>
  <c r="T5" i="7"/>
  <c r="S5" i="7"/>
  <c r="R5" i="7"/>
  <c r="Q5" i="7"/>
  <c r="P5" i="7"/>
  <c r="V5" i="7" s="1"/>
  <c r="X4" i="7"/>
  <c r="T4" i="7"/>
  <c r="S4" i="7"/>
  <c r="R4" i="7"/>
  <c r="Q4" i="7"/>
  <c r="P4" i="7"/>
  <c r="V4" i="7" s="1"/>
  <c r="X3" i="7"/>
  <c r="T3" i="7"/>
  <c r="S3" i="7"/>
  <c r="R3" i="7"/>
  <c r="Q3" i="7"/>
  <c r="P3" i="7"/>
  <c r="V3" i="7" s="1"/>
  <c r="X2" i="7"/>
  <c r="T2" i="7"/>
  <c r="S2" i="7"/>
  <c r="R2" i="7"/>
  <c r="Q2" i="7"/>
  <c r="P2" i="7"/>
  <c r="V2" i="7" s="1"/>
  <c r="B11" i="6"/>
  <c r="B10" i="6"/>
  <c r="B9" i="6"/>
  <c r="B8" i="6"/>
  <c r="B7" i="6"/>
  <c r="B6" i="6"/>
  <c r="B5" i="6"/>
  <c r="B4" i="6"/>
  <c r="B3" i="6"/>
  <c r="B2" i="6"/>
  <c r="J214" i="5"/>
  <c r="I214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128" i="5"/>
  <c r="I127" i="5"/>
  <c r="I126" i="5"/>
  <c r="I125" i="5"/>
  <c r="I124" i="5"/>
  <c r="I123" i="5"/>
  <c r="I122" i="5"/>
  <c r="I121" i="5"/>
  <c r="I120" i="5"/>
  <c r="I119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26" i="5"/>
  <c r="I25" i="5"/>
  <c r="I24" i="5"/>
  <c r="I23" i="5"/>
  <c r="I22" i="5"/>
  <c r="I21" i="5"/>
  <c r="I20" i="5"/>
  <c r="I19" i="5"/>
  <c r="I18" i="5"/>
  <c r="I17" i="5"/>
  <c r="I16" i="5"/>
  <c r="I32" i="5"/>
  <c r="I31" i="5"/>
  <c r="I30" i="5"/>
  <c r="I29" i="5"/>
  <c r="I28" i="5"/>
  <c r="I27" i="5"/>
  <c r="I33" i="5"/>
  <c r="I13" i="5"/>
  <c r="I12" i="5"/>
  <c r="I11" i="5"/>
  <c r="I10" i="5"/>
  <c r="I9" i="5"/>
  <c r="I15" i="5"/>
  <c r="I14" i="5"/>
  <c r="I8" i="5"/>
  <c r="I7" i="5"/>
  <c r="I6" i="5"/>
  <c r="I5" i="5"/>
  <c r="I4" i="5"/>
  <c r="I3" i="5"/>
  <c r="J2" i="5"/>
  <c r="I2" i="5"/>
  <c r="J416" i="5"/>
  <c r="I416" i="5"/>
  <c r="J415" i="5"/>
  <c r="I415" i="5"/>
  <c r="J414" i="5"/>
  <c r="I414" i="5"/>
  <c r="J413" i="5"/>
  <c r="I413" i="5"/>
  <c r="J412" i="5"/>
  <c r="I412" i="5"/>
  <c r="J411" i="5"/>
  <c r="I411" i="5"/>
  <c r="J410" i="5"/>
  <c r="I410" i="5"/>
  <c r="J409" i="5"/>
  <c r="I409" i="5"/>
  <c r="J408" i="5"/>
  <c r="I408" i="5"/>
  <c r="J407" i="5"/>
  <c r="I407" i="5"/>
  <c r="J406" i="5"/>
  <c r="I406" i="5"/>
  <c r="J405" i="5"/>
  <c r="I405" i="5"/>
  <c r="J403" i="5"/>
  <c r="I403" i="5"/>
  <c r="J402" i="5"/>
  <c r="I402" i="5"/>
  <c r="J401" i="5"/>
  <c r="I401" i="5"/>
  <c r="J400" i="5"/>
  <c r="I400" i="5"/>
  <c r="J404" i="5"/>
  <c r="I404" i="5"/>
  <c r="J399" i="5"/>
  <c r="I399" i="5"/>
  <c r="J398" i="5"/>
  <c r="I398" i="5"/>
  <c r="J397" i="5"/>
  <c r="I397" i="5"/>
  <c r="J396" i="5"/>
  <c r="I396" i="5"/>
  <c r="J395" i="5"/>
  <c r="I395" i="5"/>
  <c r="J394" i="5"/>
  <c r="I394" i="5"/>
  <c r="J393" i="5"/>
  <c r="I393" i="5"/>
  <c r="J392" i="5"/>
  <c r="I392" i="5"/>
  <c r="J391" i="5"/>
  <c r="I391" i="5"/>
  <c r="J390" i="5"/>
  <c r="I390" i="5"/>
  <c r="J389" i="5"/>
  <c r="I389" i="5"/>
  <c r="J387" i="5"/>
  <c r="I387" i="5"/>
  <c r="J386" i="5"/>
  <c r="I386" i="5"/>
  <c r="J385" i="5"/>
  <c r="I385" i="5"/>
  <c r="J384" i="5"/>
  <c r="I384" i="5"/>
  <c r="J383" i="5"/>
  <c r="I383" i="5"/>
  <c r="J382" i="5"/>
  <c r="I382" i="5"/>
  <c r="J381" i="5"/>
  <c r="I381" i="5"/>
  <c r="J380" i="5"/>
  <c r="I380" i="5"/>
  <c r="J379" i="5"/>
  <c r="I379" i="5"/>
  <c r="J378" i="5"/>
  <c r="I378" i="5"/>
  <c r="J377" i="5"/>
  <c r="I377" i="5"/>
  <c r="J376" i="5"/>
  <c r="I376" i="5"/>
  <c r="J375" i="5"/>
  <c r="I375" i="5"/>
  <c r="J374" i="5"/>
  <c r="I374" i="5"/>
  <c r="J373" i="5"/>
  <c r="I373" i="5"/>
  <c r="J372" i="5"/>
  <c r="I372" i="5"/>
  <c r="J371" i="5"/>
  <c r="I371" i="5"/>
  <c r="J370" i="5"/>
  <c r="I370" i="5"/>
  <c r="J369" i="5"/>
  <c r="I369" i="5"/>
  <c r="J368" i="5"/>
  <c r="I368" i="5"/>
  <c r="J367" i="5"/>
  <c r="I367" i="5"/>
  <c r="J366" i="5"/>
  <c r="I366" i="5"/>
  <c r="J388" i="5"/>
  <c r="I388" i="5"/>
  <c r="J365" i="5"/>
  <c r="I365" i="5"/>
  <c r="J364" i="5"/>
  <c r="I364" i="5"/>
  <c r="J363" i="5"/>
  <c r="I363" i="5"/>
  <c r="J362" i="5"/>
  <c r="I362" i="5"/>
  <c r="J360" i="5"/>
  <c r="I360" i="5"/>
  <c r="J417" i="5"/>
  <c r="I417" i="5"/>
  <c r="J359" i="5"/>
  <c r="I359" i="5"/>
  <c r="J358" i="5"/>
  <c r="I358" i="5"/>
  <c r="J357" i="5"/>
  <c r="I357" i="5"/>
  <c r="J356" i="5"/>
  <c r="I356" i="5"/>
  <c r="J355" i="5"/>
  <c r="I355" i="5"/>
  <c r="J354" i="5"/>
  <c r="I354" i="5"/>
  <c r="J353" i="5"/>
  <c r="I353" i="5"/>
  <c r="J352" i="5"/>
  <c r="I352" i="5"/>
  <c r="J351" i="5"/>
  <c r="I351" i="5"/>
  <c r="J350" i="5"/>
  <c r="I350" i="5"/>
  <c r="J349" i="5"/>
  <c r="I349" i="5"/>
  <c r="J348" i="5"/>
  <c r="I348" i="5"/>
  <c r="J347" i="5"/>
  <c r="I347" i="5"/>
  <c r="J346" i="5"/>
  <c r="I346" i="5"/>
  <c r="J345" i="5"/>
  <c r="I345" i="5"/>
  <c r="J344" i="5"/>
  <c r="I344" i="5"/>
  <c r="J343" i="5"/>
  <c r="I343" i="5"/>
  <c r="J342" i="5"/>
  <c r="I342" i="5"/>
  <c r="J341" i="5"/>
  <c r="I341" i="5"/>
  <c r="J340" i="5"/>
  <c r="I340" i="5"/>
  <c r="J339" i="5"/>
  <c r="I339" i="5"/>
  <c r="J338" i="5"/>
  <c r="I338" i="5"/>
  <c r="J337" i="5"/>
  <c r="I337" i="5"/>
  <c r="J336" i="5"/>
  <c r="I336" i="5"/>
  <c r="J293" i="5"/>
  <c r="I293" i="5"/>
  <c r="J292" i="5"/>
  <c r="I292" i="5"/>
  <c r="J291" i="5"/>
  <c r="I291" i="5"/>
  <c r="J319" i="5"/>
  <c r="I319" i="5"/>
  <c r="J318" i="5"/>
  <c r="I318" i="5"/>
  <c r="J317" i="5"/>
  <c r="I317" i="5"/>
  <c r="J316" i="5"/>
  <c r="I316" i="5"/>
  <c r="J315" i="5"/>
  <c r="I315" i="5"/>
  <c r="J314" i="5"/>
  <c r="I314" i="5"/>
  <c r="J313" i="5"/>
  <c r="I313" i="5"/>
  <c r="J312" i="5"/>
  <c r="I312" i="5"/>
  <c r="J311" i="5"/>
  <c r="I311" i="5"/>
  <c r="J310" i="5"/>
  <c r="I310" i="5"/>
  <c r="J309" i="5"/>
  <c r="I309" i="5"/>
  <c r="J308" i="5"/>
  <c r="I308" i="5"/>
  <c r="J307" i="5"/>
  <c r="I307" i="5"/>
  <c r="J306" i="5"/>
  <c r="I306" i="5"/>
  <c r="J305" i="5"/>
  <c r="I305" i="5"/>
  <c r="J304" i="5"/>
  <c r="I304" i="5"/>
  <c r="J303" i="5"/>
  <c r="I303" i="5"/>
  <c r="J302" i="5"/>
  <c r="I302" i="5"/>
  <c r="J301" i="5"/>
  <c r="I301" i="5"/>
  <c r="J335" i="5"/>
  <c r="I335" i="5"/>
  <c r="J361" i="5"/>
  <c r="I361" i="5"/>
  <c r="J334" i="5"/>
  <c r="I334" i="5"/>
  <c r="J333" i="5"/>
  <c r="I333" i="5"/>
  <c r="J332" i="5"/>
  <c r="I332" i="5"/>
  <c r="J331" i="5"/>
  <c r="I331" i="5"/>
  <c r="J330" i="5"/>
  <c r="I330" i="5"/>
  <c r="J329" i="5"/>
  <c r="I329" i="5"/>
  <c r="J328" i="5"/>
  <c r="I328" i="5"/>
  <c r="J327" i="5"/>
  <c r="I327" i="5"/>
  <c r="J326" i="5"/>
  <c r="I326" i="5"/>
  <c r="J325" i="5"/>
  <c r="I325" i="5"/>
  <c r="J324" i="5"/>
  <c r="I324" i="5"/>
  <c r="J323" i="5"/>
  <c r="I323" i="5"/>
  <c r="J322" i="5"/>
  <c r="I322" i="5"/>
  <c r="J321" i="5"/>
  <c r="I321" i="5"/>
  <c r="J320" i="5"/>
  <c r="I320" i="5"/>
  <c r="J295" i="5"/>
  <c r="I295" i="5"/>
  <c r="J294" i="5"/>
  <c r="I294" i="5"/>
  <c r="J300" i="5"/>
  <c r="I300" i="5"/>
  <c r="J299" i="5"/>
  <c r="I299" i="5"/>
  <c r="J298" i="5"/>
  <c r="I298" i="5"/>
  <c r="J297" i="5"/>
  <c r="I297" i="5"/>
  <c r="J296" i="5"/>
  <c r="I296" i="5"/>
  <c r="J290" i="5"/>
  <c r="I290" i="5"/>
  <c r="J289" i="5"/>
  <c r="I289" i="5"/>
  <c r="J288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2" i="5"/>
  <c r="I272" i="5"/>
  <c r="J271" i="5"/>
  <c r="I271" i="5"/>
  <c r="J270" i="5"/>
  <c r="I270" i="5"/>
  <c r="J269" i="5"/>
  <c r="I269" i="5"/>
  <c r="J264" i="5"/>
  <c r="I264" i="5"/>
  <c r="J263" i="5"/>
  <c r="I263" i="5"/>
  <c r="J262" i="5"/>
  <c r="I262" i="5"/>
  <c r="J261" i="5"/>
  <c r="I261" i="5"/>
  <c r="J260" i="5"/>
  <c r="I260" i="5"/>
  <c r="J259" i="5"/>
  <c r="I259" i="5"/>
  <c r="J258" i="5"/>
  <c r="I258" i="5"/>
  <c r="J268" i="5"/>
  <c r="I268" i="5"/>
  <c r="J267" i="5"/>
  <c r="I267" i="5"/>
  <c r="J266" i="5"/>
  <c r="I266" i="5"/>
  <c r="J265" i="5"/>
  <c r="I265" i="5"/>
  <c r="J257" i="5"/>
  <c r="I257" i="5"/>
  <c r="J256" i="5"/>
  <c r="I256" i="5"/>
  <c r="J255" i="5"/>
  <c r="I255" i="5"/>
  <c r="J254" i="5"/>
  <c r="I254" i="5"/>
  <c r="J230" i="5"/>
  <c r="I230" i="5"/>
  <c r="J229" i="5"/>
  <c r="I229" i="5"/>
  <c r="J228" i="5"/>
  <c r="I228" i="5"/>
  <c r="J227" i="5"/>
  <c r="I227" i="5"/>
  <c r="J226" i="5"/>
  <c r="I226" i="5"/>
  <c r="J225" i="5"/>
  <c r="I225" i="5"/>
  <c r="J224" i="5"/>
  <c r="I224" i="5"/>
  <c r="J253" i="5"/>
  <c r="I253" i="5"/>
  <c r="J252" i="5"/>
  <c r="I252" i="5"/>
  <c r="J251" i="5"/>
  <c r="I251" i="5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J243" i="5"/>
  <c r="I243" i="5"/>
  <c r="J242" i="5"/>
  <c r="I242" i="5"/>
  <c r="J241" i="5"/>
  <c r="I241" i="5"/>
  <c r="J240" i="5"/>
  <c r="I240" i="5"/>
  <c r="J239" i="5"/>
  <c r="I239" i="5"/>
  <c r="J238" i="5"/>
  <c r="I238" i="5"/>
  <c r="J237" i="5"/>
  <c r="I237" i="5"/>
  <c r="J236" i="5"/>
  <c r="I236" i="5"/>
  <c r="J235" i="5"/>
  <c r="I235" i="5"/>
  <c r="J234" i="5"/>
  <c r="I234" i="5"/>
  <c r="J233" i="5"/>
  <c r="I233" i="5"/>
  <c r="J232" i="5"/>
  <c r="I232" i="5"/>
  <c r="J231" i="5"/>
  <c r="I231" i="5"/>
  <c r="J223" i="5"/>
  <c r="I223" i="5"/>
  <c r="J222" i="5"/>
  <c r="I222" i="5"/>
  <c r="J221" i="5"/>
  <c r="I221" i="5"/>
  <c r="J220" i="5"/>
  <c r="I220" i="5"/>
  <c r="J219" i="5"/>
  <c r="I219" i="5"/>
  <c r="J218" i="5"/>
  <c r="I218" i="5"/>
  <c r="J217" i="5"/>
  <c r="I217" i="5"/>
  <c r="J216" i="5"/>
  <c r="I216" i="5"/>
  <c r="J215" i="5"/>
  <c r="I215" i="5"/>
  <c r="J213" i="5"/>
  <c r="I213" i="5"/>
  <c r="J212" i="5"/>
  <c r="I212" i="5"/>
  <c r="J211" i="5"/>
  <c r="I211" i="5"/>
  <c r="J210" i="5"/>
  <c r="I210" i="5"/>
  <c r="J209" i="5"/>
  <c r="I209" i="5"/>
  <c r="J208" i="5"/>
  <c r="I208" i="5"/>
  <c r="J207" i="5"/>
  <c r="I207" i="5"/>
  <c r="J206" i="5"/>
  <c r="I206" i="5"/>
  <c r="J205" i="5"/>
  <c r="I205" i="5"/>
  <c r="J204" i="5"/>
  <c r="I204" i="5"/>
  <c r="J203" i="5"/>
  <c r="I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I133" i="5"/>
  <c r="I132" i="5"/>
  <c r="I131" i="5"/>
  <c r="I130" i="5"/>
  <c r="I12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T19" i="4"/>
  <c r="S19" i="4"/>
  <c r="R19" i="4"/>
  <c r="P19" i="4"/>
  <c r="V19" i="4" s="1"/>
  <c r="T18" i="4"/>
  <c r="S18" i="4"/>
  <c r="R18" i="4"/>
  <c r="P18" i="4"/>
  <c r="V18" i="4" s="1"/>
  <c r="T17" i="4"/>
  <c r="S17" i="4"/>
  <c r="R17" i="4"/>
  <c r="P17" i="4"/>
  <c r="V17" i="4" s="1"/>
  <c r="T16" i="4"/>
  <c r="S16" i="4"/>
  <c r="R16" i="4"/>
  <c r="P16" i="4"/>
  <c r="V16" i="4" s="1"/>
  <c r="T15" i="4"/>
  <c r="S15" i="4"/>
  <c r="R15" i="4"/>
  <c r="P15" i="4"/>
  <c r="V15" i="4" s="1"/>
  <c r="T14" i="4"/>
  <c r="S14" i="4"/>
  <c r="R14" i="4"/>
  <c r="P14" i="4"/>
  <c r="Q14" i="4" s="1"/>
  <c r="T13" i="4"/>
  <c r="S13" i="4"/>
  <c r="R13" i="4"/>
  <c r="P13" i="4"/>
  <c r="V13" i="4" s="1"/>
  <c r="T12" i="4"/>
  <c r="S12" i="4"/>
  <c r="R12" i="4"/>
  <c r="P12" i="4"/>
  <c r="V12" i="4" s="1"/>
  <c r="T11" i="4"/>
  <c r="S11" i="4"/>
  <c r="R11" i="4"/>
  <c r="P11" i="4"/>
  <c r="Q11" i="4" s="1"/>
  <c r="T10" i="4"/>
  <c r="S10" i="4"/>
  <c r="R10" i="4"/>
  <c r="P10" i="4"/>
  <c r="V10" i="4" s="1"/>
  <c r="T9" i="4"/>
  <c r="S9" i="4"/>
  <c r="R9" i="4"/>
  <c r="P9" i="4"/>
  <c r="V9" i="4" s="1"/>
  <c r="T8" i="4"/>
  <c r="S8" i="4"/>
  <c r="R8" i="4"/>
  <c r="P8" i="4"/>
  <c r="V8" i="4" s="1"/>
  <c r="T7" i="4"/>
  <c r="S7" i="4"/>
  <c r="R7" i="4"/>
  <c r="P7" i="4"/>
  <c r="V7" i="4" s="1"/>
  <c r="T6" i="4"/>
  <c r="S6" i="4"/>
  <c r="R6" i="4"/>
  <c r="P6" i="4"/>
  <c r="Q6" i="4" s="1"/>
  <c r="T5" i="4"/>
  <c r="S5" i="4"/>
  <c r="R5" i="4"/>
  <c r="P5" i="4"/>
  <c r="V5" i="4" s="1"/>
  <c r="T4" i="4"/>
  <c r="S4" i="4"/>
  <c r="R4" i="4"/>
  <c r="P4" i="4"/>
  <c r="Q4" i="4" s="1"/>
  <c r="T3" i="4"/>
  <c r="S3" i="4"/>
  <c r="R3" i="4"/>
  <c r="P3" i="4"/>
  <c r="V3" i="4" s="1"/>
  <c r="T2" i="4"/>
  <c r="S2" i="4"/>
  <c r="R2" i="4"/>
  <c r="P2" i="4"/>
  <c r="V2" i="4" s="1"/>
  <c r="M15" i="2"/>
  <c r="D15" i="2"/>
  <c r="M12" i="2"/>
  <c r="M9" i="2"/>
  <c r="M6" i="2"/>
  <c r="D6" i="2"/>
  <c r="P22" i="1"/>
  <c r="P21" i="1"/>
  <c r="P20" i="1"/>
  <c r="V199" i="3" l="1"/>
  <c r="V149" i="3"/>
  <c r="V145" i="3"/>
  <c r="V163" i="3"/>
  <c r="V159" i="3"/>
  <c r="V157" i="3"/>
  <c r="V155" i="3"/>
  <c r="V153" i="3"/>
  <c r="V152" i="3"/>
  <c r="V161" i="3"/>
  <c r="V176" i="3"/>
  <c r="V169" i="3"/>
  <c r="V160" i="3"/>
  <c r="V184" i="3"/>
  <c r="V168" i="3"/>
  <c r="V167" i="3"/>
  <c r="V222" i="3"/>
  <c r="V192" i="3"/>
  <c r="V189" i="3"/>
  <c r="V211" i="3"/>
  <c r="V175" i="3"/>
  <c r="V207" i="3"/>
  <c r="V171" i="3"/>
  <c r="V187" i="3"/>
  <c r="V181" i="3"/>
  <c r="V215" i="3"/>
  <c r="V185" i="3"/>
  <c r="V209" i="3"/>
  <c r="V183" i="3"/>
  <c r="V195" i="3"/>
  <c r="V179" i="3"/>
  <c r="V217" i="3"/>
  <c r="V191" i="3"/>
  <c r="V197" i="3"/>
  <c r="V201" i="3"/>
  <c r="V193" i="3"/>
  <c r="V177" i="3"/>
  <c r="V173" i="3"/>
  <c r="V269" i="3"/>
  <c r="V224" i="3"/>
  <c r="V194" i="3"/>
  <c r="V186" i="3"/>
  <c r="V178" i="3"/>
  <c r="V170" i="3"/>
  <c r="V144" i="3"/>
  <c r="V158" i="3"/>
  <c r="V150" i="3"/>
  <c r="V238" i="3"/>
  <c r="V208" i="3"/>
  <c r="V190" i="3"/>
  <c r="V182" i="3"/>
  <c r="V174" i="3"/>
  <c r="V166" i="3"/>
  <c r="V236" i="3"/>
  <c r="V164" i="3"/>
  <c r="V156" i="3"/>
  <c r="V148" i="3"/>
  <c r="V228" i="3"/>
  <c r="V196" i="3"/>
  <c r="V188" i="3"/>
  <c r="V180" i="3"/>
  <c r="V172" i="3"/>
  <c r="V146" i="3"/>
  <c r="V162" i="3"/>
  <c r="V154" i="3"/>
  <c r="Q290" i="3"/>
  <c r="Q83" i="3"/>
  <c r="V112" i="3"/>
  <c r="V279" i="3"/>
  <c r="V277" i="3"/>
  <c r="V76" i="3"/>
  <c r="V284" i="3"/>
  <c r="Q119" i="3"/>
  <c r="V250" i="3"/>
  <c r="V117" i="3"/>
  <c r="Q63" i="3"/>
  <c r="V65" i="3"/>
  <c r="V24" i="3"/>
  <c r="V22" i="3"/>
  <c r="V79" i="3"/>
  <c r="V68" i="3"/>
  <c r="V265" i="3"/>
  <c r="V67" i="3"/>
  <c r="V97" i="3"/>
  <c r="V78" i="3"/>
  <c r="V316" i="3"/>
  <c r="V271" i="3"/>
  <c r="V294" i="3"/>
  <c r="V21" i="3"/>
  <c r="V249" i="3"/>
  <c r="Q137" i="3"/>
  <c r="Q43" i="3"/>
  <c r="V30" i="3"/>
  <c r="Q133" i="3"/>
  <c r="Q36" i="3"/>
  <c r="Q254" i="3"/>
  <c r="V220" i="3"/>
  <c r="V91" i="3"/>
  <c r="V303" i="3"/>
  <c r="Q129" i="3"/>
  <c r="Q110" i="3"/>
  <c r="Q10" i="3"/>
  <c r="Q125" i="3"/>
  <c r="Q59" i="3"/>
  <c r="Q282" i="3"/>
  <c r="V55" i="3"/>
  <c r="V14" i="3"/>
  <c r="V105" i="3"/>
  <c r="V53" i="3"/>
  <c r="V12" i="3"/>
  <c r="V293" i="3"/>
  <c r="Q71" i="3"/>
  <c r="Q57" i="3"/>
  <c r="Q44" i="3"/>
  <c r="V127" i="3"/>
  <c r="V49" i="3"/>
  <c r="V103" i="3"/>
  <c r="V32" i="3"/>
  <c r="V8" i="3"/>
  <c r="V16" i="3"/>
  <c r="V309" i="3"/>
  <c r="V114" i="3"/>
  <c r="V84" i="3"/>
  <c r="V27" i="3"/>
  <c r="V113" i="3"/>
  <c r="V34" i="3"/>
  <c r="V25" i="3"/>
  <c r="V301" i="3"/>
  <c r="Q121" i="3"/>
  <c r="Q75" i="3"/>
  <c r="Q17" i="3"/>
  <c r="Q260" i="3"/>
  <c r="V102" i="3"/>
  <c r="V29" i="3"/>
  <c r="V4" i="3"/>
  <c r="V308" i="3"/>
  <c r="V287" i="3"/>
  <c r="V81" i="3"/>
  <c r="Q95" i="3"/>
  <c r="Q300" i="3"/>
  <c r="Q258" i="3"/>
  <c r="V143" i="3"/>
  <c r="V135" i="3"/>
  <c r="V142" i="3"/>
  <c r="V40" i="3"/>
  <c r="V165" i="3"/>
  <c r="V92" i="3"/>
  <c r="V38" i="3"/>
  <c r="V19" i="3"/>
  <c r="V13" i="3"/>
  <c r="V245" i="3"/>
  <c r="Q89" i="3"/>
  <c r="Q292" i="3"/>
  <c r="V73" i="3"/>
  <c r="V37" i="3"/>
  <c r="V3" i="3"/>
  <c r="V244" i="3"/>
  <c r="V311" i="3"/>
  <c r="Q99" i="3"/>
  <c r="Q87" i="3"/>
  <c r="Q47" i="3"/>
  <c r="Q25" i="8"/>
  <c r="V275" i="3"/>
  <c r="V307" i="3"/>
  <c r="V297" i="3"/>
  <c r="V251" i="3"/>
  <c r="V305" i="3"/>
  <c r="V296" i="3"/>
  <c r="V315" i="3"/>
  <c r="Q299" i="3"/>
  <c r="Q267" i="3"/>
  <c r="V313" i="3"/>
  <c r="V136" i="3"/>
  <c r="V123" i="3"/>
  <c r="V50" i="3"/>
  <c r="V120" i="3"/>
  <c r="V108" i="3"/>
  <c r="V100" i="3"/>
  <c r="V61" i="3"/>
  <c r="V131" i="3"/>
  <c r="V85" i="3"/>
  <c r="V60" i="3"/>
  <c r="V52" i="3"/>
  <c r="V106" i="3"/>
  <c r="V93" i="3"/>
  <c r="V45" i="3"/>
  <c r="V128" i="3"/>
  <c r="V116" i="3"/>
  <c r="V69" i="3"/>
  <c r="V139" i="3"/>
  <c r="V205" i="3"/>
  <c r="V200" i="3"/>
  <c r="V198" i="3"/>
  <c r="Q24" i="8"/>
  <c r="V218" i="3"/>
  <c r="V225" i="3"/>
  <c r="V210" i="3"/>
  <c r="V204" i="3"/>
  <c r="V141" i="3"/>
  <c r="V134" i="3"/>
  <c r="V126" i="3"/>
  <c r="V118" i="3"/>
  <c r="V111" i="3"/>
  <c r="V104" i="3"/>
  <c r="V94" i="3"/>
  <c r="V90" i="3"/>
  <c r="V82" i="3"/>
  <c r="V74" i="3"/>
  <c r="V66" i="3"/>
  <c r="V58" i="3"/>
  <c r="V48" i="3"/>
  <c r="V42" i="3"/>
  <c r="V35" i="3"/>
  <c r="V20" i="3"/>
  <c r="V28" i="3"/>
  <c r="V11" i="3"/>
  <c r="V270" i="3"/>
  <c r="V261" i="3"/>
  <c r="V255" i="3"/>
  <c r="V239" i="3"/>
  <c r="V231" i="3"/>
  <c r="V246" i="3"/>
  <c r="V314" i="3"/>
  <c r="V306" i="3"/>
  <c r="V295" i="3"/>
  <c r="V289" i="3"/>
  <c r="V278" i="3"/>
  <c r="V283" i="3"/>
  <c r="V216" i="3"/>
  <c r="V223" i="3"/>
  <c r="V203" i="3"/>
  <c r="V140" i="3"/>
  <c r="V132" i="3"/>
  <c r="V124" i="3"/>
  <c r="V109" i="3"/>
  <c r="V2" i="3"/>
  <c r="Q2" i="3"/>
  <c r="V98" i="3"/>
  <c r="V88" i="3"/>
  <c r="V80" i="3"/>
  <c r="V72" i="3"/>
  <c r="V64" i="3"/>
  <c r="V56" i="3"/>
  <c r="V46" i="3"/>
  <c r="V41" i="3"/>
  <c r="V33" i="3"/>
  <c r="V31" i="3"/>
  <c r="V26" i="3"/>
  <c r="V9" i="3"/>
  <c r="V268" i="3"/>
  <c r="V264" i="3"/>
  <c r="V253" i="3"/>
  <c r="V237" i="3"/>
  <c r="V230" i="3"/>
  <c r="V252" i="3"/>
  <c r="V312" i="3"/>
  <c r="V304" i="3"/>
  <c r="V291" i="3"/>
  <c r="V288" i="3"/>
  <c r="V276" i="3"/>
  <c r="V221" i="3"/>
  <c r="V214" i="3"/>
  <c r="V202" i="3"/>
  <c r="V147" i="3"/>
  <c r="V138" i="3"/>
  <c r="V130" i="3"/>
  <c r="V122" i="3"/>
  <c r="V115" i="3"/>
  <c r="V107" i="3"/>
  <c r="V101" i="3"/>
  <c r="V96" i="3"/>
  <c r="V86" i="3"/>
  <c r="V77" i="3"/>
  <c r="V70" i="3"/>
  <c r="V62" i="3"/>
  <c r="V54" i="3"/>
  <c r="V51" i="3"/>
  <c r="V39" i="3"/>
  <c r="V23" i="3"/>
  <c r="V18" i="3"/>
  <c r="V15" i="3"/>
  <c r="V317" i="3"/>
  <c r="V6" i="3"/>
  <c r="V259" i="3"/>
  <c r="V243" i="3"/>
  <c r="V235" i="3"/>
  <c r="V229" i="3"/>
  <c r="V227" i="3"/>
  <c r="V310" i="3"/>
  <c r="V302" i="3"/>
  <c r="V298" i="3"/>
  <c r="V286" i="3"/>
  <c r="V281" i="3"/>
  <c r="V213" i="3"/>
  <c r="V263" i="3"/>
  <c r="V242" i="3"/>
  <c r="V234" i="3"/>
  <c r="V248" i="3"/>
  <c r="V5" i="3"/>
  <c r="V274" i="3"/>
  <c r="V273" i="3"/>
  <c r="V240" i="3"/>
  <c r="V280" i="3"/>
  <c r="V262" i="3"/>
  <c r="V219" i="3"/>
  <c r="V232" i="3"/>
  <c r="V285" i="3"/>
  <c r="V256" i="3"/>
  <c r="V226" i="3"/>
  <c r="V212" i="3"/>
  <c r="V206" i="3"/>
  <c r="V272" i="3"/>
  <c r="V266" i="3"/>
  <c r="V257" i="3"/>
  <c r="V241" i="3"/>
  <c r="V233" i="3"/>
  <c r="V247" i="3"/>
  <c r="D2" i="6"/>
  <c r="L17" i="1"/>
  <c r="M17" i="1"/>
  <c r="J17" i="1"/>
  <c r="N17" i="1"/>
  <c r="F17" i="1"/>
  <c r="D17" i="1"/>
  <c r="E17" i="1"/>
  <c r="Q18" i="4"/>
  <c r="V14" i="4"/>
  <c r="Q12" i="4"/>
  <c r="Q15" i="4"/>
  <c r="Q8" i="4"/>
  <c r="Q10" i="4"/>
  <c r="V11" i="4"/>
  <c r="K17" i="1"/>
  <c r="Q16" i="4"/>
  <c r="Q19" i="4"/>
  <c r="G17" i="1"/>
  <c r="O17" i="1"/>
  <c r="H17" i="1"/>
  <c r="I17" i="1"/>
  <c r="V6" i="4"/>
  <c r="Q7" i="4"/>
  <c r="Q2" i="4"/>
  <c r="V21" i="8"/>
  <c r="V4" i="4"/>
  <c r="Q5" i="4"/>
  <c r="Q9" i="4"/>
  <c r="Q13" i="4"/>
  <c r="Q17" i="4"/>
  <c r="V22" i="8"/>
  <c r="V40" i="7"/>
  <c r="Q42" i="7"/>
  <c r="V43" i="7"/>
  <c r="V23" i="8"/>
  <c r="Q3" i="4"/>
  <c r="V7" i="3"/>
  <c r="B12" i="6"/>
  <c r="V44" i="7"/>
  <c r="Q41" i="7"/>
  <c r="T30" i="2" l="1"/>
  <c r="T22" i="2"/>
  <c r="T29" i="2"/>
  <c r="T21" i="2"/>
  <c r="T28" i="2"/>
  <c r="T20" i="2"/>
  <c r="T27" i="2"/>
  <c r="T19" i="2"/>
  <c r="T26" i="2"/>
  <c r="T25" i="2"/>
  <c r="T24" i="2"/>
  <c r="T23" i="2"/>
  <c r="C2" i="6"/>
  <c r="P17" i="1"/>
  <c r="C3" i="6"/>
  <c r="D3" i="6"/>
  <c r="N19" i="1"/>
  <c r="F19" i="1"/>
  <c r="M19" i="1"/>
  <c r="E19" i="1"/>
  <c r="L19" i="1"/>
  <c r="D19" i="1"/>
  <c r="J19" i="1"/>
  <c r="I19" i="1"/>
  <c r="O19" i="1"/>
  <c r="K19" i="1"/>
  <c r="H19" i="1"/>
  <c r="G19" i="1"/>
  <c r="D5" i="6"/>
  <c r="F18" i="1"/>
  <c r="U28" i="2"/>
  <c r="U25" i="2"/>
  <c r="C11" i="6"/>
  <c r="C10" i="6"/>
  <c r="C5" i="6"/>
  <c r="C7" i="6"/>
  <c r="C6" i="6"/>
  <c r="D6" i="6"/>
  <c r="D11" i="6"/>
  <c r="D8" i="6"/>
  <c r="C8" i="6"/>
  <c r="K18" i="1"/>
  <c r="D9" i="6"/>
  <c r="C9" i="6"/>
  <c r="G18" i="1"/>
  <c r="U26" i="2"/>
  <c r="U20" i="2"/>
  <c r="U29" i="2"/>
  <c r="D4" i="6"/>
  <c r="C4" i="6"/>
  <c r="U30" i="2"/>
  <c r="U24" i="2"/>
  <c r="U19" i="2"/>
  <c r="J18" i="1"/>
  <c r="D7" i="6"/>
  <c r="D10" i="6"/>
  <c r="C6" i="1"/>
  <c r="U23" i="2"/>
  <c r="D18" i="1"/>
  <c r="D10" i="2"/>
  <c r="H12" i="2" s="1"/>
  <c r="I12" i="2" s="1"/>
  <c r="H18" i="1"/>
  <c r="U27" i="2"/>
  <c r="L18" i="1"/>
  <c r="C9" i="1"/>
  <c r="B7" i="1" s="1"/>
  <c r="C3" i="1"/>
  <c r="I18" i="1"/>
  <c r="E18" i="1"/>
  <c r="E10" i="2"/>
  <c r="U21" i="2"/>
  <c r="U22" i="2"/>
  <c r="M18" i="1"/>
  <c r="O18" i="1"/>
  <c r="P19" i="1" l="1"/>
  <c r="C12" i="6"/>
  <c r="D12" i="6"/>
  <c r="P18" i="1"/>
  <c r="D15" i="1"/>
  <c r="C12" i="1"/>
  <c r="B6" i="1"/>
</calcChain>
</file>

<file path=xl/sharedStrings.xml><?xml version="1.0" encoding="utf-8"?>
<sst xmlns="http://schemas.openxmlformats.org/spreadsheetml/2006/main" count="8926" uniqueCount="1457">
  <si>
    <t>Equipamentos Cadastrados</t>
  </si>
  <si>
    <t>Calibrados</t>
  </si>
  <si>
    <t>Vencidos</t>
  </si>
  <si>
    <t>% de Instrumentos Calibrados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</si>
  <si>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</si>
  <si>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</si>
  <si>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</si>
  <si>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</si>
  <si>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</si>
  <si>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</si>
  <si>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</si>
  <si>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</si>
  <si>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</si>
  <si>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</si>
  <si>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</si>
  <si>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</si>
  <si>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</si>
  <si>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Calibrações Realizadas</t>
  </si>
  <si>
    <t>Calibrações Previstas</t>
  </si>
  <si>
    <t>Desativados</t>
  </si>
  <si>
    <t>Adicionado</t>
  </si>
  <si>
    <t>Agendado</t>
  </si>
  <si>
    <t>Em Contato</t>
  </si>
  <si>
    <t xml:space="preserve">EQUIPAMENTOS CADASTRADOS </t>
  </si>
  <si>
    <t>CONTATO FEITO</t>
  </si>
  <si>
    <t xml:space="preserve">CALIBRADOS </t>
  </si>
  <si>
    <t xml:space="preserve">VENCIDOS </t>
  </si>
  <si>
    <t>EM CONTATO</t>
  </si>
  <si>
    <t>AGENDADO</t>
  </si>
  <si>
    <t xml:space="preserve">EQUIPAMENTOS DESATIVADOS  </t>
  </si>
  <si>
    <t>CONSERTO INTERNO</t>
  </si>
  <si>
    <t>Mês</t>
  </si>
  <si>
    <t>Previsto</t>
  </si>
  <si>
    <t>Executado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</si>
  <si>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</si>
  <si>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</si>
  <si>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</si>
  <si>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</si>
  <si>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</si>
  <si>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</si>
  <si>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</si>
  <si>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</si>
  <si>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</si>
  <si>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</si>
  <si>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</si>
  <si>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</si>
  <si>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Country</t>
  </si>
  <si>
    <t>Owner</t>
  </si>
  <si>
    <t>e-mail</t>
  </si>
  <si>
    <t>Cel #</t>
  </si>
  <si>
    <t>Leader</t>
  </si>
  <si>
    <t>email (leader)</t>
  </si>
  <si>
    <t>District</t>
  </si>
  <si>
    <t>Region/State</t>
  </si>
  <si>
    <t>Equipment</t>
  </si>
  <si>
    <t>Serial Number</t>
  </si>
  <si>
    <t>Brand</t>
  </si>
  <si>
    <t>Model</t>
  </si>
  <si>
    <t>City</t>
  </si>
  <si>
    <t>Customer</t>
  </si>
  <si>
    <t>form</t>
  </si>
  <si>
    <t>Calibration Date</t>
  </si>
  <si>
    <t>Status</t>
  </si>
  <si>
    <t>Certificate</t>
  </si>
  <si>
    <t>Vendor</t>
  </si>
  <si>
    <t>Obs.</t>
  </si>
  <si>
    <t>STATUS</t>
  </si>
  <si>
    <t>Brasil</t>
  </si>
  <si>
    <t>Luiz Silva</t>
  </si>
  <si>
    <t>luiz.silva@suez.com</t>
  </si>
  <si>
    <t>(82) 98160-7731</t>
  </si>
  <si>
    <t>Edmilson Santos</t>
  </si>
  <si>
    <t>edmilson.santos@suez.com</t>
  </si>
  <si>
    <t>Heavy Industry - Zeus</t>
  </si>
  <si>
    <t>AL</t>
  </si>
  <si>
    <t>Reator DQO</t>
  </si>
  <si>
    <t>POLILAB</t>
  </si>
  <si>
    <t>Maceió-AL</t>
  </si>
  <si>
    <t>no fixed customer (carried by owner)</t>
  </si>
  <si>
    <t>Colorímetro</t>
  </si>
  <si>
    <t>09049BC21221</t>
  </si>
  <si>
    <t>Hach</t>
  </si>
  <si>
    <t>DR890</t>
  </si>
  <si>
    <t>Condutivímetro</t>
  </si>
  <si>
    <t>Myron L. Company</t>
  </si>
  <si>
    <t>4PII</t>
  </si>
  <si>
    <t>pHmetro</t>
  </si>
  <si>
    <t>Digimed</t>
  </si>
  <si>
    <t xml:space="preserve">DM22 </t>
  </si>
  <si>
    <t>Turbidímetro</t>
  </si>
  <si>
    <t>16030C048264</t>
  </si>
  <si>
    <t>2100Q</t>
  </si>
  <si>
    <t>Rosangela de Lima Valente Soares</t>
  </si>
  <si>
    <t>rosangela.soares@suez.com</t>
  </si>
  <si>
    <t>(55) 98146-8350</t>
  </si>
  <si>
    <t>Adalberto Diniz</t>
  </si>
  <si>
    <t>adalberto.diniz@suez.com</t>
  </si>
  <si>
    <t>MM S&amp;E Sud&amp;NE</t>
  </si>
  <si>
    <t>AM</t>
  </si>
  <si>
    <t>Manaus-AM</t>
  </si>
  <si>
    <t>Wartsila</t>
  </si>
  <si>
    <t>Espectrofotômetro</t>
  </si>
  <si>
    <t>1264624</t>
  </si>
  <si>
    <t>DR2800</t>
  </si>
  <si>
    <t xml:space="preserve"> 2996109</t>
  </si>
  <si>
    <t>Oaklon</t>
  </si>
  <si>
    <t>PH5+</t>
  </si>
  <si>
    <t xml:space="preserve"> HAO4421691</t>
  </si>
  <si>
    <t xml:space="preserve"> HI98107</t>
  </si>
  <si>
    <t>Tatiana Almeida</t>
  </si>
  <si>
    <t>tatiana.almeida@suez.com</t>
  </si>
  <si>
    <t>(71) 9714-5909</t>
  </si>
  <si>
    <t>Marcelo Soto</t>
  </si>
  <si>
    <t>marcelo.soto@suez.com</t>
  </si>
  <si>
    <t>BA</t>
  </si>
  <si>
    <t>Balança Analítica</t>
  </si>
  <si>
    <t>B147469098</t>
  </si>
  <si>
    <t>Mettler Toledo</t>
  </si>
  <si>
    <t>MS204</t>
  </si>
  <si>
    <t>Camaçari-BA</t>
  </si>
  <si>
    <t>Unigel EDN</t>
  </si>
  <si>
    <t>DM22</t>
  </si>
  <si>
    <t>10110C0840</t>
  </si>
  <si>
    <t>DRB200</t>
  </si>
  <si>
    <t>11110C014243</t>
  </si>
  <si>
    <t>Itana Sousa</t>
  </si>
  <si>
    <t>itana.souza@suez.com</t>
  </si>
  <si>
    <t>(71) 99714-5911</t>
  </si>
  <si>
    <t>B449346278</t>
  </si>
  <si>
    <t>MS204S</t>
  </si>
  <si>
    <t>Braskem Q1 Bahia ( Unib)</t>
  </si>
  <si>
    <t>4223997</t>
  </si>
  <si>
    <t>B21662</t>
  </si>
  <si>
    <t>Orion</t>
  </si>
  <si>
    <t>Orion 3 Star</t>
  </si>
  <si>
    <t>B27525</t>
  </si>
  <si>
    <t>GE</t>
  </si>
  <si>
    <t>L6606</t>
  </si>
  <si>
    <t>Sension 2 GO</t>
  </si>
  <si>
    <t>B06517</t>
  </si>
  <si>
    <t>THERMO</t>
  </si>
  <si>
    <t>Orion 4 Star</t>
  </si>
  <si>
    <t>1308011</t>
  </si>
  <si>
    <t>pH31</t>
  </si>
  <si>
    <t>Braskem Q-2</t>
  </si>
  <si>
    <t xml:space="preserve"> 11080C011203</t>
  </si>
  <si>
    <t>Braskem Q-3</t>
  </si>
  <si>
    <t xml:space="preserve"> 1591465</t>
  </si>
  <si>
    <t xml:space="preserve"> DR3900</t>
  </si>
  <si>
    <t>Braskem Q-10</t>
  </si>
  <si>
    <t xml:space="preserve"> L6606</t>
  </si>
  <si>
    <t>(71) 99714-5919</t>
  </si>
  <si>
    <t>Braskem Q-11</t>
  </si>
  <si>
    <t>12049BC22029</t>
  </si>
  <si>
    <t xml:space="preserve"> DR890</t>
  </si>
  <si>
    <t>121290C93261</t>
  </si>
  <si>
    <t xml:space="preserve"> 16020C047582</t>
  </si>
  <si>
    <t>DM32</t>
  </si>
  <si>
    <t>12039BC22006</t>
  </si>
  <si>
    <t>Anderson Brandão de Souza</t>
  </si>
  <si>
    <t>anderson.souza@suez.com</t>
  </si>
  <si>
    <t>(73) 99198-0508</t>
  </si>
  <si>
    <t>Antonio Santos</t>
  </si>
  <si>
    <t>an.santos@suez.com</t>
  </si>
  <si>
    <t>09069BC21306</t>
  </si>
  <si>
    <t>Ilheus -BA</t>
  </si>
  <si>
    <t>Barry Callebaut</t>
  </si>
  <si>
    <t>Hugo Cavalcante</t>
  </si>
  <si>
    <t>hugo.cavalcante@suez.com</t>
  </si>
  <si>
    <t>(85) 99991-8828</t>
  </si>
  <si>
    <t>Osvaldo Melo (Dib)</t>
  </si>
  <si>
    <t>osvaldo.melo@suez.com</t>
  </si>
  <si>
    <t>CE</t>
  </si>
  <si>
    <t>140690002033</t>
  </si>
  <si>
    <t>Fortaleza-CE</t>
  </si>
  <si>
    <t>TBM</t>
  </si>
  <si>
    <t>67108</t>
  </si>
  <si>
    <t>68352</t>
  </si>
  <si>
    <t xml:space="preserve">Glaydiane Melo </t>
  </si>
  <si>
    <t>glaydiane.melo@suez.com</t>
  </si>
  <si>
    <t>(15) 99731-4948</t>
  </si>
  <si>
    <t>59331</t>
  </si>
  <si>
    <t xml:space="preserve">Maracanaú-CE </t>
  </si>
  <si>
    <t>GERDAU</t>
  </si>
  <si>
    <t>59343</t>
  </si>
  <si>
    <t>212256601040 </t>
  </si>
  <si>
    <t>DR900 </t>
  </si>
  <si>
    <t>59792</t>
  </si>
  <si>
    <t>DM TU</t>
  </si>
  <si>
    <t>Pecém-CE</t>
  </si>
  <si>
    <t>CSP</t>
  </si>
  <si>
    <t>21080D000413 </t>
  </si>
  <si>
    <t>2100Qis </t>
  </si>
  <si>
    <t xml:space="preserve">Aliny Nunes </t>
  </si>
  <si>
    <t>aliny.nunes@suez.com</t>
  </si>
  <si>
    <t>(11) 95569-1312</t>
  </si>
  <si>
    <t>20090148</t>
  </si>
  <si>
    <t>Quimis</t>
  </si>
  <si>
    <t>M214AI</t>
  </si>
  <si>
    <t>1788818</t>
  </si>
  <si>
    <t>72555 </t>
  </si>
  <si>
    <t>DM22 </t>
  </si>
  <si>
    <t>72561 </t>
  </si>
  <si>
    <t>DM32 </t>
  </si>
  <si>
    <t>20030C0092</t>
  </si>
  <si>
    <t>150060001017</t>
  </si>
  <si>
    <t>DR1900</t>
  </si>
  <si>
    <t>Quixeré-CE</t>
  </si>
  <si>
    <t>Apodi Quixeré</t>
  </si>
  <si>
    <t>Ozeas Boone Rufino</t>
  </si>
  <si>
    <t>ozeas.rufino@suez.com</t>
  </si>
  <si>
    <t>(13) 98138-9202</t>
  </si>
  <si>
    <t>Rodrigo Silva</t>
  </si>
  <si>
    <t>rodrigo.silva@suez.com</t>
  </si>
  <si>
    <t>ES</t>
  </si>
  <si>
    <t>12199</t>
  </si>
  <si>
    <t>Serra-ES</t>
  </si>
  <si>
    <t>Arcelor Mittal</t>
  </si>
  <si>
    <t xml:space="preserve">Multiparâmetro </t>
  </si>
  <si>
    <t>6247839</t>
  </si>
  <si>
    <t>6PFC</t>
  </si>
  <si>
    <t>6261856</t>
  </si>
  <si>
    <t>48493</t>
  </si>
  <si>
    <t>DM-22</t>
  </si>
  <si>
    <t>1521</t>
  </si>
  <si>
    <t>Policontrol</t>
  </si>
  <si>
    <t>AP2000</t>
  </si>
  <si>
    <t>68553</t>
  </si>
  <si>
    <t>DM-TU</t>
  </si>
  <si>
    <t>D452201361</t>
  </si>
  <si>
    <t>SHIMADZU</t>
  </si>
  <si>
    <t>AY220</t>
  </si>
  <si>
    <t xml:space="preserve">(31) 99735-2775 </t>
  </si>
  <si>
    <t>051090C56708</t>
  </si>
  <si>
    <t>1983628</t>
  </si>
  <si>
    <t>Braskem</t>
  </si>
  <si>
    <t>Isaac Alves Pinto</t>
  </si>
  <si>
    <t>isaac.pinto@suez.com</t>
  </si>
  <si>
    <t>(99) 99155-3898</t>
  </si>
  <si>
    <t>MA</t>
  </si>
  <si>
    <t>140070001031</t>
  </si>
  <si>
    <t>Imperatriz -MA</t>
  </si>
  <si>
    <t>Gerson Miranda  (AcM Carlos Santos)</t>
  </si>
  <si>
    <t>gerson.miranda@suez.com</t>
  </si>
  <si>
    <t>(31) 99744-8598</t>
  </si>
  <si>
    <t>Carlos Santos</t>
  </si>
  <si>
    <t>carlos.santos@suez.com</t>
  </si>
  <si>
    <t>MG</t>
  </si>
  <si>
    <t>060390C58361</t>
  </si>
  <si>
    <t>Belo Horizonte-MG</t>
  </si>
  <si>
    <t>2102266601021</t>
  </si>
  <si>
    <t>Ygor Marinho</t>
  </si>
  <si>
    <t>ygor.marinho@suez.com</t>
  </si>
  <si>
    <t>(37) 9964-6048</t>
  </si>
  <si>
    <t>14090C35115</t>
  </si>
  <si>
    <t xml:space="preserve">Divinópolis-MG </t>
  </si>
  <si>
    <t>133510002005</t>
  </si>
  <si>
    <t>6266879</t>
  </si>
  <si>
    <t>Ultrameter II 6P</t>
  </si>
  <si>
    <t>6269690</t>
  </si>
  <si>
    <t>M607036</t>
  </si>
  <si>
    <t>MP-6</t>
  </si>
  <si>
    <t xml:space="preserve">Thiago Henrique Miné de Morais </t>
  </si>
  <si>
    <t xml:space="preserve">thiago.morais@suez.com </t>
  </si>
  <si>
    <t>(31) 99680-1591</t>
  </si>
  <si>
    <t>17121575001003</t>
  </si>
  <si>
    <t>Analyser</t>
  </si>
  <si>
    <t>650MA</t>
  </si>
  <si>
    <t>Juatuba -MG</t>
  </si>
  <si>
    <t>Ambev</t>
  </si>
  <si>
    <t>9216/19</t>
  </si>
  <si>
    <t>350M</t>
  </si>
  <si>
    <t>Jobson Rodrigo Larrubia Da Silva</t>
  </si>
  <si>
    <t>jobson-rodrigo.silva@suez.com</t>
  </si>
  <si>
    <t>(21) 98110-2537</t>
  </si>
  <si>
    <t>PH31</t>
  </si>
  <si>
    <t>Juiz de Fora-MG</t>
  </si>
  <si>
    <t>Mercedes Benz</t>
  </si>
  <si>
    <t>Jackson Augusto Gomes</t>
  </si>
  <si>
    <t>jackson.gomes@suez.com</t>
  </si>
  <si>
    <t>(32) 99132-8924</t>
  </si>
  <si>
    <t>11059BC21741</t>
  </si>
  <si>
    <t>Mercedez Bens</t>
  </si>
  <si>
    <t>4222111</t>
  </si>
  <si>
    <t>William Leite Romano</t>
  </si>
  <si>
    <t>william.leiteromano@suez.com</t>
  </si>
  <si>
    <t>(37) 9965-3947</t>
  </si>
  <si>
    <t>11039BC21695</t>
  </si>
  <si>
    <t>086775-01</t>
  </si>
  <si>
    <t>Hanna</t>
  </si>
  <si>
    <t>HANNA</t>
  </si>
  <si>
    <t>DM-2P</t>
  </si>
  <si>
    <t>Matheus Henrique Veloso Ferreira</t>
  </si>
  <si>
    <t>matheus.ferreira@suez.com</t>
  </si>
  <si>
    <t>(38) 99722-7683</t>
  </si>
  <si>
    <t>182180001049</t>
  </si>
  <si>
    <t>Montes Claros-MG</t>
  </si>
  <si>
    <t>Coteminas S.A.</t>
  </si>
  <si>
    <t>Gabriel Lourenço</t>
  </si>
  <si>
    <t>gabriel.lourenco@suez.com</t>
  </si>
  <si>
    <t>(31) 99838-4748</t>
  </si>
  <si>
    <t>17040C057193</t>
  </si>
  <si>
    <t>Ouro Branco-MG</t>
  </si>
  <si>
    <t>DM-3P</t>
  </si>
  <si>
    <t>M609346</t>
  </si>
  <si>
    <t>MP6</t>
  </si>
  <si>
    <t>Bioprecisa</t>
  </si>
  <si>
    <t>FA-2104N</t>
  </si>
  <si>
    <t>13090C028101</t>
  </si>
  <si>
    <t>José Nascimento</t>
  </si>
  <si>
    <t>jose.nascimento@suez.com</t>
  </si>
  <si>
    <t>(31) 99217-1073</t>
  </si>
  <si>
    <t>2736</t>
  </si>
  <si>
    <t>4211939</t>
  </si>
  <si>
    <t>4222022</t>
  </si>
  <si>
    <t xml:space="preserve"> 4PII</t>
  </si>
  <si>
    <t>4226993</t>
  </si>
  <si>
    <t xml:space="preserve"> 2017108474</t>
  </si>
  <si>
    <t>Prominent</t>
  </si>
  <si>
    <t xml:space="preserve"> 2017006235</t>
  </si>
  <si>
    <t>Felipe Viegas</t>
  </si>
  <si>
    <t>felipe.viegas@suez.com</t>
  </si>
  <si>
    <t>(34) 98170-2525</t>
  </si>
  <si>
    <t>MM S&amp;E Sude</t>
  </si>
  <si>
    <t>09049BC21223</t>
  </si>
  <si>
    <t>Uberlândia-MG</t>
  </si>
  <si>
    <t>Cargill</t>
  </si>
  <si>
    <t>(34) 98170-2526</t>
  </si>
  <si>
    <t>Thiago Tomazelli</t>
  </si>
  <si>
    <t>thiago.tomazelli@suez.com</t>
  </si>
  <si>
    <t>M606994</t>
  </si>
  <si>
    <t>Fotômetro</t>
  </si>
  <si>
    <t>REALIZADO</t>
  </si>
  <si>
    <t xml:space="preserve">Guilherme Garcia </t>
  </si>
  <si>
    <t>guilherme.garcia@suez.com</t>
  </si>
  <si>
    <t>Aguardando informações</t>
  </si>
  <si>
    <t xml:space="preserve">Aguardando informções </t>
  </si>
  <si>
    <t xml:space="preserve">Guto Cândido </t>
  </si>
  <si>
    <t xml:space="preserve">guto.candido@suez.com </t>
  </si>
  <si>
    <t>(17) 99766-6879</t>
  </si>
  <si>
    <t xml:space="preserve">Luiz Herculani </t>
  </si>
  <si>
    <t>luiz.herculani@suez.com</t>
  </si>
  <si>
    <t>(67) 98165-4687</t>
  </si>
  <si>
    <t>Rafael Nascimento</t>
  </si>
  <si>
    <t>rafael.nascimento@suez.com</t>
  </si>
  <si>
    <t>MS</t>
  </si>
  <si>
    <t>Caarapó-MS</t>
  </si>
  <si>
    <t>Fatima Do Sul Agro-Energetica S/A</t>
  </si>
  <si>
    <t>Ultrameter II 4P</t>
  </si>
  <si>
    <t>MM CO&amp;Sul</t>
  </si>
  <si>
    <t>1563933</t>
  </si>
  <si>
    <t>Dourados-MS</t>
  </si>
  <si>
    <t>417246</t>
  </si>
  <si>
    <t>sensION pH1</t>
  </si>
  <si>
    <t xml:space="preserve">AGUARDANDO RETORNO </t>
  </si>
  <si>
    <t>Marcelo Bovolenta</t>
  </si>
  <si>
    <t>marcelo.bovolenta@suez.com</t>
  </si>
  <si>
    <t>(65) 98124- 4236</t>
  </si>
  <si>
    <t>MT</t>
  </si>
  <si>
    <t>1404677</t>
  </si>
  <si>
    <t>Nova Olimpia-MT</t>
  </si>
  <si>
    <t xml:space="preserve">Usinas Itamarati </t>
  </si>
  <si>
    <t>(65) 98124- 4237</t>
  </si>
  <si>
    <t>10079BC21470</t>
  </si>
  <si>
    <t>(65) 98124- 4238</t>
  </si>
  <si>
    <t>4221150</t>
  </si>
  <si>
    <t>4P</t>
  </si>
  <si>
    <t>(65) 98124- 4239</t>
  </si>
  <si>
    <t>6213432</t>
  </si>
  <si>
    <t xml:space="preserve">6P </t>
  </si>
  <si>
    <t>Anderson Oliveira</t>
  </si>
  <si>
    <t>anderson.oliveira@suez.com</t>
  </si>
  <si>
    <t>(91) 99292-7121</t>
  </si>
  <si>
    <t xml:space="preserve">Adriano Ribeiro </t>
  </si>
  <si>
    <t>adriano.ribeiro@suez.com</t>
  </si>
  <si>
    <t>PA</t>
  </si>
  <si>
    <t>Pocket Pro</t>
  </si>
  <si>
    <t>Barcarena-PA</t>
  </si>
  <si>
    <t xml:space="preserve">Alunorte </t>
  </si>
  <si>
    <t>200710001815</t>
  </si>
  <si>
    <t>DM-32</t>
  </si>
  <si>
    <t>Joseane Macena</t>
  </si>
  <si>
    <t>joseane.macena@suez.com</t>
  </si>
  <si>
    <t>(81) 99632-9183</t>
  </si>
  <si>
    <t>PE</t>
  </si>
  <si>
    <t xml:space="preserve">Jaboatão dos Guararapes-PE </t>
  </si>
  <si>
    <t>CBA</t>
  </si>
  <si>
    <t>Severino Brito</t>
  </si>
  <si>
    <t>severino.silva@suez.com</t>
  </si>
  <si>
    <t>(81) 99232-9208</t>
  </si>
  <si>
    <t>Jardiel Jose de Oliveira</t>
  </si>
  <si>
    <t>jardiel.oliveira@suez.com</t>
  </si>
  <si>
    <t>(86) 99408-7574</t>
  </si>
  <si>
    <t>PI</t>
  </si>
  <si>
    <t>182790001035</t>
  </si>
  <si>
    <t>Teresina-PI</t>
  </si>
  <si>
    <t>4227209</t>
  </si>
  <si>
    <t>4227316</t>
  </si>
  <si>
    <t>181790001011</t>
  </si>
  <si>
    <t>2224264</t>
  </si>
  <si>
    <t>2068798</t>
  </si>
  <si>
    <t>10090C040251</t>
  </si>
  <si>
    <t>2100P</t>
  </si>
  <si>
    <t>(44) 99172-5427</t>
  </si>
  <si>
    <t>PR</t>
  </si>
  <si>
    <t>6263667</t>
  </si>
  <si>
    <t>Astorga-PR</t>
  </si>
  <si>
    <t>Nova Produtiva</t>
  </si>
  <si>
    <t>150750001005</t>
  </si>
  <si>
    <t>1483375</t>
  </si>
  <si>
    <t>6252724</t>
  </si>
  <si>
    <t>15030C039256</t>
  </si>
  <si>
    <t>4220749</t>
  </si>
  <si>
    <t>6265833</t>
  </si>
  <si>
    <t>3008531</t>
  </si>
  <si>
    <t>pH 5+</t>
  </si>
  <si>
    <t>6247093</t>
  </si>
  <si>
    <t>10049BC21424</t>
  </si>
  <si>
    <t>Rafael Pedroso</t>
  </si>
  <si>
    <t>rafael.pedroso@suez.com</t>
  </si>
  <si>
    <t>(42) 99152 7969</t>
  </si>
  <si>
    <t>Leandro Zunkowski</t>
  </si>
  <si>
    <t>leandro.zunkowski@suez.com</t>
  </si>
  <si>
    <t>182190001001</t>
  </si>
  <si>
    <t>Ponta Grossa-PR</t>
  </si>
  <si>
    <t>AMBEV</t>
  </si>
  <si>
    <t>17121575001016</t>
  </si>
  <si>
    <t>6273833</t>
  </si>
  <si>
    <t>9203/19</t>
  </si>
  <si>
    <t xml:space="preserve">Ronaldo Melo </t>
  </si>
  <si>
    <t>ronaldo.melo@suez.com</t>
  </si>
  <si>
    <t>RJ</t>
  </si>
  <si>
    <t>4224380</t>
  </si>
  <si>
    <t>Duque de Caxias-RJ</t>
  </si>
  <si>
    <t>Arlanxeo</t>
  </si>
  <si>
    <t>4226194</t>
  </si>
  <si>
    <t>1518973</t>
  </si>
  <si>
    <t>133510002007</t>
  </si>
  <si>
    <t>Pocket Pro PH</t>
  </si>
  <si>
    <t>Leonardo Gonçalves</t>
  </si>
  <si>
    <t>leonardo.goncalves@suez.com</t>
  </si>
  <si>
    <t>(21) 99607-3132</t>
  </si>
  <si>
    <t>Lab E&amp;P</t>
  </si>
  <si>
    <t>B207696042</t>
  </si>
  <si>
    <t>Ohaus</t>
  </si>
  <si>
    <t>ARC 120BR</t>
  </si>
  <si>
    <t xml:space="preserve">Alfa Rio Química </t>
  </si>
  <si>
    <t>Sartorius</t>
  </si>
  <si>
    <t>ED224S</t>
  </si>
  <si>
    <t>Metrohm</t>
  </si>
  <si>
    <t>827 PH LAB</t>
  </si>
  <si>
    <t>14070C034003</t>
  </si>
  <si>
    <t>Analisador de Umidade</t>
  </si>
  <si>
    <t>D207302309</t>
  </si>
  <si>
    <t>Shimadzu</t>
  </si>
  <si>
    <t>MOC 120H</t>
  </si>
  <si>
    <t>Eduardo Mello</t>
  </si>
  <si>
    <t>eduardo.mello@suez.com</t>
  </si>
  <si>
    <t>(21) 98103-6080</t>
  </si>
  <si>
    <t>B21649</t>
  </si>
  <si>
    <t>Itaguaí-RJ</t>
  </si>
  <si>
    <t>143160001033</t>
  </si>
  <si>
    <t>782590</t>
  </si>
  <si>
    <t>11060C009644</t>
  </si>
  <si>
    <t>4211933</t>
  </si>
  <si>
    <t>1512638</t>
  </si>
  <si>
    <t>6244344</t>
  </si>
  <si>
    <t>1518977</t>
  </si>
  <si>
    <t>6273837</t>
  </si>
  <si>
    <t>21070D000217</t>
  </si>
  <si>
    <t>B347032029</t>
  </si>
  <si>
    <t>Fabiano Argolo</t>
  </si>
  <si>
    <t>fabiano.argolo@suez.com</t>
  </si>
  <si>
    <t>(21) 99657-0065</t>
  </si>
  <si>
    <t>Miguel Frug</t>
  </si>
  <si>
    <t>miguel.frug@suez.com</t>
  </si>
  <si>
    <t>Macacu-RJ</t>
  </si>
  <si>
    <t xml:space="preserve">Luis Guillermo </t>
  </si>
  <si>
    <t>luis-guillermo.freites@suez.com</t>
  </si>
  <si>
    <t>RS</t>
  </si>
  <si>
    <t xml:space="preserve"> Ultrameter II</t>
  </si>
  <si>
    <t>Alegrete-RS</t>
  </si>
  <si>
    <t>12119BC222005</t>
  </si>
  <si>
    <t>Thais Silva Nunes</t>
  </si>
  <si>
    <t>thais.nunes@suez.com</t>
  </si>
  <si>
    <t>(51) 98182-5891</t>
  </si>
  <si>
    <t>Paulo Corsete</t>
  </si>
  <si>
    <t>paulo.corsete@suez.com</t>
  </si>
  <si>
    <t>12079BC22146</t>
  </si>
  <si>
    <t>Porto Alegre-RS</t>
  </si>
  <si>
    <t>6273676</t>
  </si>
  <si>
    <t>6P</t>
  </si>
  <si>
    <t>6270110</t>
  </si>
  <si>
    <t>210246601028</t>
  </si>
  <si>
    <t>2015768</t>
  </si>
  <si>
    <t>Fernanda Kaiser</t>
  </si>
  <si>
    <t>fernanda.kaiser@suez.com</t>
  </si>
  <si>
    <t>(51) 98105-8910</t>
  </si>
  <si>
    <t>Heavy Industry - Fenix</t>
  </si>
  <si>
    <t>Triunfo-RS</t>
  </si>
  <si>
    <t>AL204</t>
  </si>
  <si>
    <t>Akso</t>
  </si>
  <si>
    <t>AK151</t>
  </si>
  <si>
    <t>11050C0018</t>
  </si>
  <si>
    <t>Deivid elias</t>
  </si>
  <si>
    <t>deivid.elias@suez.com</t>
  </si>
  <si>
    <t>(55) 9626-8529</t>
  </si>
  <si>
    <t>Karla Perin</t>
  </si>
  <si>
    <t>karla.perin@suez.com</t>
  </si>
  <si>
    <t>Uruguaiana-RS</t>
  </si>
  <si>
    <t>AES</t>
  </si>
  <si>
    <t>UP-25058168</t>
  </si>
  <si>
    <t>Denver</t>
  </si>
  <si>
    <t>UP-25</t>
  </si>
  <si>
    <t>UP-10066426</t>
  </si>
  <si>
    <t>UP-10</t>
  </si>
  <si>
    <t>Matheus Hermes Bahr</t>
  </si>
  <si>
    <t>matheus.bahr@suez.com</t>
  </si>
  <si>
    <t>(47) 99138-6501</t>
  </si>
  <si>
    <t>SC</t>
  </si>
  <si>
    <t>192330001025</t>
  </si>
  <si>
    <t>Jaraguá do Sul-SC</t>
  </si>
  <si>
    <t>WEG</t>
  </si>
  <si>
    <t>4212780</t>
  </si>
  <si>
    <t>6253769</t>
  </si>
  <si>
    <t>6251804</t>
  </si>
  <si>
    <t>6258650</t>
  </si>
  <si>
    <t>6253770</t>
  </si>
  <si>
    <t>6247088</t>
  </si>
  <si>
    <t>Thiago Ferreira da Silva</t>
  </si>
  <si>
    <t>thiago.ferreiradasilva@suez.com</t>
  </si>
  <si>
    <t>(11) 96068-7071</t>
  </si>
  <si>
    <t>Davi Santos</t>
  </si>
  <si>
    <t>davi.santos@suez.com</t>
  </si>
  <si>
    <t>SP</t>
  </si>
  <si>
    <t>ABC-SP</t>
  </si>
  <si>
    <t>Myron L Company</t>
  </si>
  <si>
    <t>Eduardo Garcia Zotto</t>
  </si>
  <si>
    <t>eduardo.zotto@suez.com</t>
  </si>
  <si>
    <t xml:space="preserve">(14)  99836 9382  </t>
  </si>
  <si>
    <t>Rafael Pietro</t>
  </si>
  <si>
    <t>rafael.pietro@suez.com</t>
  </si>
  <si>
    <t>142380001002</t>
  </si>
  <si>
    <t>Agudos-SP</t>
  </si>
  <si>
    <t>Rafaela Gomes</t>
  </si>
  <si>
    <t>rafaela.gomes@suez.com</t>
  </si>
  <si>
    <t>(11) 97192-7984</t>
  </si>
  <si>
    <t>Vinicius de Paula</t>
  </si>
  <si>
    <t>vinicius.paula@suez.com</t>
  </si>
  <si>
    <t>Heavy Industry - Lobos</t>
  </si>
  <si>
    <t>Alumínio-SP</t>
  </si>
  <si>
    <t>Sonia Cristina De Jesus Oliveira</t>
  </si>
  <si>
    <t>sonia.jesus@suez.com</t>
  </si>
  <si>
    <t>(16) 99636-8332</t>
  </si>
  <si>
    <t>Araraquara-SP</t>
  </si>
  <si>
    <t>Suez WTS (Laboratório)</t>
  </si>
  <si>
    <t>(16) 99636-8333</t>
  </si>
  <si>
    <t>21080D000412</t>
  </si>
  <si>
    <t>Natália Correia</t>
  </si>
  <si>
    <t>natalia.correa@suez.com</t>
  </si>
  <si>
    <t>(16) 99756-8086</t>
  </si>
  <si>
    <t>Rafael Campos</t>
  </si>
  <si>
    <t>rafael.campos@suez.com</t>
  </si>
  <si>
    <t>1354920</t>
  </si>
  <si>
    <t xml:space="preserve"> DR2800</t>
  </si>
  <si>
    <t>Phmetro</t>
  </si>
  <si>
    <t>Flaminio Neto</t>
  </si>
  <si>
    <t>flaminio.neto@suez.com</t>
  </si>
  <si>
    <t>(16) 99610-2979</t>
  </si>
  <si>
    <t>Araraquara (Lab)</t>
  </si>
  <si>
    <t>H59327</t>
  </si>
  <si>
    <t>AE 200</t>
  </si>
  <si>
    <t>2902426</t>
  </si>
  <si>
    <t>5370058101</t>
  </si>
  <si>
    <t>Hi98703</t>
  </si>
  <si>
    <t>1373274</t>
  </si>
  <si>
    <t>4229146</t>
  </si>
  <si>
    <t xml:space="preserve"> 4P</t>
  </si>
  <si>
    <t>Jonathan Giovedy</t>
  </si>
  <si>
    <t>jonathan.giovedy@suez.com</t>
  </si>
  <si>
    <t>(19) 99965-7673</t>
  </si>
  <si>
    <t>Gustavo Rowe</t>
  </si>
  <si>
    <t>gustavo.rowe@suez.com</t>
  </si>
  <si>
    <t>203166601039</t>
  </si>
  <si>
    <t>Campinas-SP</t>
  </si>
  <si>
    <t>Raul Oliveira</t>
  </si>
  <si>
    <t>raul.oliveira@suez.com</t>
  </si>
  <si>
    <t>(11) 97586 9162</t>
  </si>
  <si>
    <t xml:space="preserve">Saulo Colenci </t>
  </si>
  <si>
    <t>saulo.colenci@suez.com</t>
  </si>
  <si>
    <t>Cotia (Laboratórios)</t>
  </si>
  <si>
    <t>B042078134</t>
  </si>
  <si>
    <t>Cotia -SP</t>
  </si>
  <si>
    <t>1113112822</t>
  </si>
  <si>
    <t>(11) 95784-0665</t>
  </si>
  <si>
    <t>153160001028</t>
  </si>
  <si>
    <t xml:space="preserve">Braulio Herrera </t>
  </si>
  <si>
    <t>braulio.herrera@suez.com</t>
  </si>
  <si>
    <t xml:space="preserve">(19) 99906-7480 </t>
  </si>
  <si>
    <t>10090C0150</t>
  </si>
  <si>
    <t>Lab Suplly</t>
  </si>
  <si>
    <t>1207916</t>
  </si>
  <si>
    <t>1137166</t>
  </si>
  <si>
    <t>12070C019229</t>
  </si>
  <si>
    <t>27308347</t>
  </si>
  <si>
    <t>D452201536</t>
  </si>
  <si>
    <t>B142364760</t>
  </si>
  <si>
    <t>X09247</t>
  </si>
  <si>
    <t>Thermo</t>
  </si>
  <si>
    <t>VED1404020</t>
  </si>
  <si>
    <t>Ajmicronal</t>
  </si>
  <si>
    <t>AJX1600</t>
  </si>
  <si>
    <t>472748</t>
  </si>
  <si>
    <t>Qualxtron</t>
  </si>
  <si>
    <t>QX1500</t>
  </si>
  <si>
    <t>410480</t>
  </si>
  <si>
    <t>4210448</t>
  </si>
  <si>
    <t>210266601021</t>
  </si>
  <si>
    <t>210246661016</t>
  </si>
  <si>
    <t>A15763</t>
  </si>
  <si>
    <t>Rubens Giglioli</t>
  </si>
  <si>
    <t>rubens.giglioli@suez.com</t>
  </si>
  <si>
    <t>1378680</t>
  </si>
  <si>
    <t>Lençois Paulista-SP</t>
  </si>
  <si>
    <t>Bracell</t>
  </si>
  <si>
    <t>Thiago Garcia</t>
  </si>
  <si>
    <t>thiago.garcia@suez.com</t>
  </si>
  <si>
    <t>Renato Chialastri</t>
  </si>
  <si>
    <t>renato.chialastri@suez.com</t>
  </si>
  <si>
    <t>1562954</t>
  </si>
  <si>
    <t>Presidente Prudente-SP</t>
  </si>
  <si>
    <t>Marfrig</t>
  </si>
  <si>
    <t>2848909</t>
  </si>
  <si>
    <t>4236903</t>
  </si>
  <si>
    <t>Rodrigo Aparecido Teixeira Amaro</t>
  </si>
  <si>
    <t>rodrigo.amaro@suez.com</t>
  </si>
  <si>
    <t>(14) 99688-0361</t>
  </si>
  <si>
    <t>D452202153</t>
  </si>
  <si>
    <t>Promissão-SP</t>
  </si>
  <si>
    <t>53253</t>
  </si>
  <si>
    <t>4220742</t>
  </si>
  <si>
    <t>142380001005</t>
  </si>
  <si>
    <t>Ulisses Alves de Sibia</t>
  </si>
  <si>
    <t>ulisses.sibia@suez.com</t>
  </si>
  <si>
    <t>(14) 98157 5005</t>
  </si>
  <si>
    <t>6213434</t>
  </si>
  <si>
    <t>53320</t>
  </si>
  <si>
    <t>538624</t>
  </si>
  <si>
    <t>2905640</t>
  </si>
  <si>
    <t>16100C053269</t>
  </si>
  <si>
    <t>Everton Delturqui</t>
  </si>
  <si>
    <t>everton.delturqui@suez.com</t>
  </si>
  <si>
    <t>(12) 99783-1123</t>
  </si>
  <si>
    <t>150080001029</t>
  </si>
  <si>
    <t>Rio Claro-SP</t>
  </si>
  <si>
    <t>DELTA</t>
  </si>
  <si>
    <t>DR2500</t>
  </si>
  <si>
    <t>6257535</t>
  </si>
  <si>
    <t>19040C075336</t>
  </si>
  <si>
    <t>Lucas Munhoz</t>
  </si>
  <si>
    <t>lucas.munhoz@suez.com</t>
  </si>
  <si>
    <t>(11) 94278-5357</t>
  </si>
  <si>
    <t>Amadeu Peixoto</t>
  </si>
  <si>
    <t>amadeu.peixoto@suez.com</t>
  </si>
  <si>
    <t>Santo André-SP</t>
  </si>
  <si>
    <t>RHODIA</t>
  </si>
  <si>
    <t>DM 3</t>
  </si>
  <si>
    <t>14080C034429</t>
  </si>
  <si>
    <t>(11) 94314-2588</t>
  </si>
  <si>
    <t>12100C0301</t>
  </si>
  <si>
    <t>Felipe Rokicki</t>
  </si>
  <si>
    <t>bianca.dossantos@suez.com</t>
  </si>
  <si>
    <t>(11) 98251-1011</t>
  </si>
  <si>
    <t>felipe.rokicki@suez.com</t>
  </si>
  <si>
    <t>10079C21465</t>
  </si>
  <si>
    <t>Fábio Morais</t>
  </si>
  <si>
    <t>fabio.morais@suez.com</t>
  </si>
  <si>
    <t>(11) 94447-4426</t>
  </si>
  <si>
    <t>10030C001527</t>
  </si>
  <si>
    <t>56698</t>
  </si>
  <si>
    <t>120890C91018</t>
  </si>
  <si>
    <t>1394478</t>
  </si>
  <si>
    <t>4396</t>
  </si>
  <si>
    <t>LOVIBOND</t>
  </si>
  <si>
    <t>TB 250 WL</t>
  </si>
  <si>
    <t>Amanda Mendes</t>
  </si>
  <si>
    <t>amanda.mendes@suez.com</t>
  </si>
  <si>
    <t xml:space="preserve">(16) 9 8156-3130 </t>
  </si>
  <si>
    <t>Rony Funes</t>
  </si>
  <si>
    <t>rony.funes@suez.com</t>
  </si>
  <si>
    <t xml:space="preserve"> DM-3P</t>
  </si>
  <si>
    <t>Prometeon</t>
  </si>
  <si>
    <t xml:space="preserve">Prometeon </t>
  </si>
  <si>
    <t>Romildo Gonçalves</t>
  </si>
  <si>
    <t>romildo.goncalves@suez.com</t>
  </si>
  <si>
    <t>12039BC22007</t>
  </si>
  <si>
    <t>São José dos Campos-SP</t>
  </si>
  <si>
    <t>REVAP</t>
  </si>
  <si>
    <t>Clovis Oliveira</t>
  </si>
  <si>
    <t>clovis.oliveira@suez.com</t>
  </si>
  <si>
    <t>(24) 98112-8147</t>
  </si>
  <si>
    <t>São Paulo-SP</t>
  </si>
  <si>
    <t>Davi Nascimento Santos</t>
  </si>
  <si>
    <t>(11) 98371-6541</t>
  </si>
  <si>
    <t>4212786</t>
  </si>
  <si>
    <t>16020C047676</t>
  </si>
  <si>
    <t>Antonio Aguimar Ribeiro</t>
  </si>
  <si>
    <t>a.ribeiro@suez.com</t>
  </si>
  <si>
    <t>(11) 95476-9333</t>
  </si>
  <si>
    <t>Gustavo Pereira</t>
  </si>
  <si>
    <t>gustavo.pereira@suez.com</t>
  </si>
  <si>
    <t>DR2000</t>
  </si>
  <si>
    <t>Nitroquimica</t>
  </si>
  <si>
    <t>Giovana Tardelli</t>
  </si>
  <si>
    <t>giovana.tardelli@suez.com</t>
  </si>
  <si>
    <t>(11) 96343-9697</t>
  </si>
  <si>
    <t>Ana Oliveira</t>
  </si>
  <si>
    <t>ana.oliveira@suez.com</t>
  </si>
  <si>
    <t>Sorocaba (Laboratórios)</t>
  </si>
  <si>
    <t>13060C026283</t>
  </si>
  <si>
    <t>Sorocaba-SP</t>
  </si>
  <si>
    <t>VED 1304018</t>
  </si>
  <si>
    <t>Micronal</t>
  </si>
  <si>
    <t>B380AJX1600</t>
  </si>
  <si>
    <t>B746974184</t>
  </si>
  <si>
    <t>S220</t>
  </si>
  <si>
    <t>13010C022672</t>
  </si>
  <si>
    <t>12069BC22126</t>
  </si>
  <si>
    <t xml:space="preserve"> 12119BC22187</t>
  </si>
  <si>
    <t>Medidor de OD</t>
  </si>
  <si>
    <t>17K101047</t>
  </si>
  <si>
    <t>YSI</t>
  </si>
  <si>
    <t>Pro 20i</t>
  </si>
  <si>
    <t>Humberto de Campos Junior</t>
  </si>
  <si>
    <t>humberto.junior@suez.com</t>
  </si>
  <si>
    <t>(19) 97147 2917</t>
  </si>
  <si>
    <t>09059BC21258</t>
  </si>
  <si>
    <t>Varzea Paulista-SP</t>
  </si>
  <si>
    <t>ELEKEIROS</t>
  </si>
  <si>
    <t>4222088</t>
  </si>
  <si>
    <t>1314664</t>
  </si>
  <si>
    <t>893757</t>
  </si>
  <si>
    <t>(65) 98124- 4240</t>
  </si>
  <si>
    <t xml:space="preserve">Micropipeta </t>
  </si>
  <si>
    <t>NJ01239</t>
  </si>
  <si>
    <t xml:space="preserve">Finnpipette F2 100 - 1000uL </t>
  </si>
  <si>
    <t>(65) 98124- 4241</t>
  </si>
  <si>
    <t>NJ01219</t>
  </si>
  <si>
    <t>Finnpipette F2 10 - 100uL</t>
  </si>
  <si>
    <t>(65) 98124- 4242</t>
  </si>
  <si>
    <t>Pipeta</t>
  </si>
  <si>
    <t>NJ01259</t>
  </si>
  <si>
    <t xml:space="preserve"> Finnpipette F2 1-10mL </t>
  </si>
  <si>
    <t xml:space="preserve">Brand </t>
  </si>
  <si>
    <t>Transferpette S</t>
  </si>
  <si>
    <t>124754Z</t>
  </si>
  <si>
    <t>Eppendorf</t>
  </si>
  <si>
    <t>Research Plus</t>
  </si>
  <si>
    <t xml:space="preserve">Research Plus </t>
  </si>
  <si>
    <t>H26572D</t>
  </si>
  <si>
    <t>Research</t>
  </si>
  <si>
    <t>20L82761</t>
  </si>
  <si>
    <t>20G35640</t>
  </si>
  <si>
    <t>12N93913</t>
  </si>
  <si>
    <t>P31644C</t>
  </si>
  <si>
    <t>ME905279</t>
  </si>
  <si>
    <t>Boeco</t>
  </si>
  <si>
    <t>ME905258</t>
  </si>
  <si>
    <t>20D57924</t>
  </si>
  <si>
    <t>19B28639</t>
  </si>
  <si>
    <t>M23227B</t>
  </si>
  <si>
    <t>Identif. Cliente</t>
  </si>
  <si>
    <t>Equipamento</t>
  </si>
  <si>
    <t>Número de Série</t>
  </si>
  <si>
    <t>O.S.</t>
  </si>
  <si>
    <t>PRESTADOR</t>
  </si>
  <si>
    <t>Observações</t>
  </si>
  <si>
    <t>DATA DA CALIBRAÇÃO</t>
  </si>
  <si>
    <t>Mês de Calibração</t>
  </si>
  <si>
    <t>Localização</t>
  </si>
  <si>
    <t>Não Especificado</t>
  </si>
  <si>
    <t xml:space="preserve">Phmetro Portátil - Pcket Pro </t>
  </si>
  <si>
    <t>ER ANALITICA</t>
  </si>
  <si>
    <t>Condutivímetro - DM32</t>
  </si>
  <si>
    <t>Phmetro Bancada - DM22</t>
  </si>
  <si>
    <t>Espectro - DR3900</t>
  </si>
  <si>
    <t>Intrumento liberado com restrição, apresenta avarias no display e no detector principal compartimento de cubeta.</t>
  </si>
  <si>
    <t>Phmetro Portátil - Pocket Pro</t>
  </si>
  <si>
    <t>Medidor Mult. - Ultrameter 6P</t>
  </si>
  <si>
    <t>Condutívimetro - Ultrameter 4P</t>
  </si>
  <si>
    <t>PH-00072</t>
  </si>
  <si>
    <t>Phmetro Portatil -  L6606</t>
  </si>
  <si>
    <t>TURB-00005</t>
  </si>
  <si>
    <t>Turbidimetro 2100Q</t>
  </si>
  <si>
    <t xml:space="preserve">Carcaça superior com avarias. </t>
  </si>
  <si>
    <t>Pipeta Transferpette S 1 - 10 ml</t>
  </si>
  <si>
    <t>Pipeta Transferpette S 100 - 1000 µL</t>
  </si>
  <si>
    <t>Carcaça com avarias</t>
  </si>
  <si>
    <t>Pipeta Research Plus 100 - 1000 µL</t>
  </si>
  <si>
    <t>Pipeta Research Plus 100 µL</t>
  </si>
  <si>
    <t xml:space="preserve">Pipeta Research 10 µL </t>
  </si>
  <si>
    <t>Pipeta Research 10 µL</t>
  </si>
  <si>
    <t>Pipeta Transferpette S 10 µL</t>
  </si>
  <si>
    <t>ESP-00021</t>
  </si>
  <si>
    <t>Espectro DR2800</t>
  </si>
  <si>
    <t>PH-00035</t>
  </si>
  <si>
    <t>Phmetro Bancada 827 ph</t>
  </si>
  <si>
    <t>Balança Analítica ED224S</t>
  </si>
  <si>
    <t>Balança Semi Analítica ARC120</t>
  </si>
  <si>
    <t>Determinador Umidade MOC-120H</t>
  </si>
  <si>
    <t>Turbidimetro Portátil - 2100Q</t>
  </si>
  <si>
    <t xml:space="preserve"> Condutivimetro Portátil - 912</t>
  </si>
  <si>
    <t xml:space="preserve"> ESP-00019</t>
  </si>
  <si>
    <t>Espectrofotômetro - AJX1600</t>
  </si>
  <si>
    <t>Phmetro - Seven Compact</t>
  </si>
  <si>
    <t>PH-00032</t>
  </si>
  <si>
    <t>Phmetro Portátil - 827phlab</t>
  </si>
  <si>
    <t>PH-00031</t>
  </si>
  <si>
    <t>Espectrofotômetro - DR3900</t>
  </si>
  <si>
    <t>Fotômetro - DR890</t>
  </si>
  <si>
    <t>Instrumento com demasiada oxidação no compartimento de pilhas, liberado com restrição.</t>
  </si>
  <si>
    <t>Equipamento com demasiada oxidação no compartimento de pilhas, liberado com restrição.</t>
  </si>
  <si>
    <t>TURB-00003</t>
  </si>
  <si>
    <t>Condutivimetro Portátil - 4P</t>
  </si>
  <si>
    <t>Phmetro Portátil - L6606</t>
  </si>
  <si>
    <t xml:space="preserve"> Eletrodo de pH com alta lentidão, indicando fim de vida útil, necessário troca. Liberado com restrição.</t>
  </si>
  <si>
    <t>Medidor de OD - Pro 20i</t>
  </si>
  <si>
    <t>COND-00025</t>
  </si>
  <si>
    <t>Myron L</t>
  </si>
  <si>
    <t xml:space="preserve"> Adesivo do teclado deteriorado, liberado com restrição.</t>
  </si>
  <si>
    <t>Micropipeta - Research Plus</t>
  </si>
  <si>
    <t>TURB-00025</t>
  </si>
  <si>
    <t xml:space="preserve">16837 - Tampa superior avariada, recomendamos a troca na próxima manutenção. </t>
  </si>
  <si>
    <t xml:space="preserve"> COND-00015</t>
  </si>
  <si>
    <t>Condutivimetro Bancada</t>
  </si>
  <si>
    <t>Phmetro Bancada</t>
  </si>
  <si>
    <t>PH-00026</t>
  </si>
  <si>
    <t>Espectrofotômetro - DR 1900</t>
  </si>
  <si>
    <t>M Multiparametro 6P</t>
  </si>
  <si>
    <t xml:space="preserve"> DQO-00005</t>
  </si>
  <si>
    <t>Reator DQO DRB200</t>
  </si>
  <si>
    <t>ESP-00044</t>
  </si>
  <si>
    <t>Espectro DR1900</t>
  </si>
  <si>
    <t>Condutivimetro 4P</t>
  </si>
  <si>
    <t>Phmetro Portátil</t>
  </si>
  <si>
    <t xml:space="preserve"> COL-00022</t>
  </si>
  <si>
    <t>Fotômetro DR900</t>
  </si>
  <si>
    <t>Phmetro L660</t>
  </si>
  <si>
    <t>Instrumento liberado com restrição. Avarias na mascara do teclado.</t>
  </si>
  <si>
    <t>Fotômetro DR890</t>
  </si>
  <si>
    <t xml:space="preserve"> Instrumento liberado com restrição. Todos filtros opticos e contatos de pilhas com oxidação.</t>
  </si>
  <si>
    <t xml:space="preserve">Espectrofotômetro - DR2500 </t>
  </si>
  <si>
    <t>Carcaça superior do instrumento encontra-se avariada e possui oxidação nos conectores da placa eletronica, indicando vida útil avançada do equipamento.</t>
  </si>
  <si>
    <t>Medidor Mult - 6PFC</t>
  </si>
  <si>
    <t>Equipamento não aceita ajuste na escala de pH, devido vida útil avançada do eletrodo.</t>
  </si>
  <si>
    <t>Phmetro - DM-3P</t>
  </si>
  <si>
    <t>ESP-00023</t>
  </si>
  <si>
    <t xml:space="preserve">Hach </t>
  </si>
  <si>
    <t>Compartimento de cubeta e bateria de lítio em final de vida útil.</t>
  </si>
  <si>
    <t>Condutivimetro Portátil</t>
  </si>
  <si>
    <t>-</t>
  </si>
  <si>
    <t>Ge</t>
  </si>
  <si>
    <t>CT003</t>
  </si>
  <si>
    <t>Turbidimetro Portátil</t>
  </si>
  <si>
    <t>Lingueta de fixação da cubeta (tampa superior do conj. Optico) danificada.</t>
  </si>
  <si>
    <t>ESP-00020</t>
  </si>
  <si>
    <t>Bateria de lítio com baixa carga e lazer de cod. De barras inoperante.</t>
  </si>
  <si>
    <t>DQO-00004</t>
  </si>
  <si>
    <t>Reator DRB200</t>
  </si>
  <si>
    <t>COND-00020</t>
  </si>
  <si>
    <t>Display com avarias</t>
  </si>
  <si>
    <t>PH-00034</t>
  </si>
  <si>
    <t>Instrumento inoperante, devido vazamento de pilhas. Será encaminhado a ER.</t>
  </si>
  <si>
    <t>DQO-00005</t>
  </si>
  <si>
    <t xml:space="preserve">Phmetro Portátil </t>
  </si>
  <si>
    <t>Instrumento com divergências de resistividade. Será encaminhado para ER.</t>
  </si>
  <si>
    <t>COL-00022</t>
  </si>
  <si>
    <t>Colorimetro DR900</t>
  </si>
  <si>
    <t>COL-00016</t>
  </si>
  <si>
    <t>LADC 3</t>
  </si>
  <si>
    <t xml:space="preserve">Balança Micro </t>
  </si>
  <si>
    <t>M Toledo</t>
  </si>
  <si>
    <t xml:space="preserve">Condutivimetro Portátil </t>
  </si>
  <si>
    <t xml:space="preserve">Myron L </t>
  </si>
  <si>
    <t>Instrumento inoperante, não liga. Será encaminhado para ER.</t>
  </si>
  <si>
    <t>Carcaça do instrumento trincada.</t>
  </si>
  <si>
    <t>CT 051</t>
  </si>
  <si>
    <t xml:space="preserve">Balança Semi Analítica </t>
  </si>
  <si>
    <t>LADC 1</t>
  </si>
  <si>
    <t>CT 008</t>
  </si>
  <si>
    <t>Bateria de litio com baixa carga.</t>
  </si>
  <si>
    <t xml:space="preserve">Phmetro/ISE Bancada </t>
  </si>
  <si>
    <t xml:space="preserve">Balança Analítica </t>
  </si>
  <si>
    <t>GESULRS-EQUI009</t>
  </si>
  <si>
    <t>Espectrofotômetro - DR2800</t>
  </si>
  <si>
    <t>LC-021</t>
  </si>
  <si>
    <t>Turbídimetro</t>
  </si>
  <si>
    <t>1306C026283</t>
  </si>
  <si>
    <t>PROD-002</t>
  </si>
  <si>
    <t>Condutivimetro</t>
  </si>
  <si>
    <t>LC-013</t>
  </si>
  <si>
    <t>VED1304018</t>
  </si>
  <si>
    <t>Equipamento obsoletado pelo cliente.</t>
  </si>
  <si>
    <t>LC-036</t>
  </si>
  <si>
    <t>36/15</t>
  </si>
  <si>
    <t>Equipamento não aceita ajuste devido vida útil avançada, impossibilitando sua calibração.</t>
  </si>
  <si>
    <t>LC-032</t>
  </si>
  <si>
    <t>LC-038</t>
  </si>
  <si>
    <t>1027001034317</t>
  </si>
  <si>
    <t>LC-039</t>
  </si>
  <si>
    <t>1827001034324</t>
  </si>
  <si>
    <t>Phmetro L6606</t>
  </si>
  <si>
    <t>Pipeta LABMATE</t>
  </si>
  <si>
    <t>Labmate</t>
  </si>
  <si>
    <t>Equipamento encontra-se com vida útil avançada, impossibilitando o ajuste linear de sua curva de calibração</t>
  </si>
  <si>
    <t>DQO-00003</t>
  </si>
  <si>
    <t>Reator de DQO DRB200</t>
  </si>
  <si>
    <t>COND-00015</t>
  </si>
  <si>
    <t>Condutívimetro DM-32</t>
  </si>
  <si>
    <t>52395</t>
  </si>
  <si>
    <t>Colorímetro DR890</t>
  </si>
  <si>
    <t>Condutívimetro SC82</t>
  </si>
  <si>
    <t>Yokogawa</t>
  </si>
  <si>
    <t>Phmetro pHtestr30</t>
  </si>
  <si>
    <t>Waterproof</t>
  </si>
  <si>
    <t>2141238</t>
  </si>
  <si>
    <t>09059BC21244</t>
  </si>
  <si>
    <t>Necessário a troca de todos filtros opticos para ajustar os valores de leitura.</t>
  </si>
  <si>
    <t>Condutívimetro DM-3</t>
  </si>
  <si>
    <t>31520</t>
  </si>
  <si>
    <t>TURB-00026</t>
  </si>
  <si>
    <t>Turbídimetro 2100Q</t>
  </si>
  <si>
    <t>Carcaça superior do instrumento avariada na tecla "ler/confirma"</t>
  </si>
  <si>
    <t>Phmetro DM22</t>
  </si>
  <si>
    <t>49334</t>
  </si>
  <si>
    <t>ESP-00026</t>
  </si>
  <si>
    <t>Especttrofotômetro DR1900</t>
  </si>
  <si>
    <t>141490001004</t>
  </si>
  <si>
    <t>Carcaça do instrumento avariada na tecla "ler/confirma"</t>
  </si>
  <si>
    <t>MULT-0004</t>
  </si>
  <si>
    <t>Multi-parametros Ultrameter</t>
  </si>
  <si>
    <t>Myron C</t>
  </si>
  <si>
    <t>6217524</t>
  </si>
  <si>
    <t>Demora excessiva na estabilização das leituras, indicando vida útil avançada do sensor de pH.</t>
  </si>
  <si>
    <t>Carcaça superior do instrumento danificada na tecla "ler/confirma"</t>
  </si>
  <si>
    <t>COND-00064</t>
  </si>
  <si>
    <t>Condutívimetro DM32</t>
  </si>
  <si>
    <t>52162</t>
  </si>
  <si>
    <t>Eletrodo com Slope abaixo do recomendado pelo fabricante (85%).</t>
  </si>
  <si>
    <t>Sonda com a ponta quebrada.</t>
  </si>
  <si>
    <t>M Multiparametro</t>
  </si>
  <si>
    <t>COL-00009</t>
  </si>
  <si>
    <t>Colorimetro</t>
  </si>
  <si>
    <t>06129BC20563</t>
  </si>
  <si>
    <t>Compartimento de pilhas do instrumento encontra-se oxidado, sendo recomendado sua troca na próxima manutenção</t>
  </si>
  <si>
    <t>ESP-00013</t>
  </si>
  <si>
    <t>PH-00022</t>
  </si>
  <si>
    <t>2830186</t>
  </si>
  <si>
    <t>eletrodo de pH lento, recomendável a troca</t>
  </si>
  <si>
    <t>Balança Analítica A200</t>
  </si>
  <si>
    <t>H53323</t>
  </si>
  <si>
    <t>ESP-2107</t>
  </si>
  <si>
    <t>Espectrofotômetro DR/2010</t>
  </si>
  <si>
    <t>970680000371</t>
  </si>
  <si>
    <t>COND-2105</t>
  </si>
  <si>
    <t>Condutivimetro Orion Star 3 Cond</t>
  </si>
  <si>
    <t>Thermo Scientific</t>
  </si>
  <si>
    <t>B24943</t>
  </si>
  <si>
    <t>PH-2137</t>
  </si>
  <si>
    <t>Phmetro Orion 3 Star</t>
  </si>
  <si>
    <t>B17138</t>
  </si>
  <si>
    <t>Compartimento de pilhas oxidado, recomendado a troca na próxima manutenção.</t>
  </si>
  <si>
    <t>Espectrofotômetro DR2800</t>
  </si>
  <si>
    <t>1378679</t>
  </si>
  <si>
    <t>Bateria de lítio responsavel pelo armazenamento de dados e configurações de usuário enconra-se sem carga e o filtro óptico azul está oxidado.</t>
  </si>
  <si>
    <t>Multiparâmetros Ultrametter II</t>
  </si>
  <si>
    <t>Phmetro MP-6</t>
  </si>
  <si>
    <t>M Multiparâmetros 4P</t>
  </si>
  <si>
    <t>Myron</t>
  </si>
  <si>
    <t>M Multiparâmetros 6P</t>
  </si>
  <si>
    <t>Micropipeta</t>
  </si>
  <si>
    <t>Condutivimetro  Orion 3 Star</t>
  </si>
  <si>
    <t xml:space="preserve"> Thermo</t>
  </si>
  <si>
    <t>Filtro óptico azul encontra-se oxidado e compartimento de cubeta quebrado</t>
  </si>
  <si>
    <t>MULTI-00008</t>
  </si>
  <si>
    <t xml:space="preserve"> Multiparâmetros - 6PFC </t>
  </si>
  <si>
    <t>Multiparâmetros - 6PFC</t>
  </si>
  <si>
    <t>Phmetro - DM-22</t>
  </si>
  <si>
    <t xml:space="preserve"> Policontrol</t>
  </si>
  <si>
    <t>Tampa corta luz danificada</t>
  </si>
  <si>
    <t xml:space="preserve">Turbídimetro </t>
  </si>
  <si>
    <t>Balança Analítica - AY220</t>
  </si>
  <si>
    <t>Equipamento possui demasiada oxidação no seu compartimento de pilhas e placa eletrônica, fazendo com que o instrumento não inicialize. Recomendado o envio do equipamento à ER para verificação</t>
  </si>
  <si>
    <t>COL-00005</t>
  </si>
  <si>
    <t xml:space="preserve"> Hach</t>
  </si>
  <si>
    <t>Espectro DR2500</t>
  </si>
  <si>
    <t xml:space="preserve"> Carcaça com avarias</t>
  </si>
  <si>
    <t>Multiparametro 6P</t>
  </si>
  <si>
    <t>PHmetro</t>
  </si>
  <si>
    <t>DIGIMED</t>
  </si>
  <si>
    <t>50009</t>
  </si>
  <si>
    <t>Phmetro Bancada  DM2P</t>
  </si>
  <si>
    <t>50008</t>
  </si>
  <si>
    <t>Conselhavel a troca do eletrodo, devido instabilidade nas leituras.</t>
  </si>
  <si>
    <t>MULT-00003</t>
  </si>
  <si>
    <t>Multipareametro 6P</t>
  </si>
  <si>
    <t>6227214</t>
  </si>
  <si>
    <t xml:space="preserve"> ESP-00017</t>
  </si>
  <si>
    <t>Espectro DR3900</t>
  </si>
  <si>
    <t>1532591</t>
  </si>
  <si>
    <t xml:space="preserve"> GE</t>
  </si>
  <si>
    <t xml:space="preserve"> COND-00022</t>
  </si>
  <si>
    <t>Condutivimetro Portátil 4P</t>
  </si>
  <si>
    <t xml:space="preserve"> Myron L</t>
  </si>
  <si>
    <t>Filtro optico BG370 (Azul redondo) oxidado e bateria de litio em final de vida útil.</t>
  </si>
  <si>
    <t>Colorimetro DR890</t>
  </si>
  <si>
    <t>Todos filtros oxidados (420, 520, 560 e 610nm) e teclado de borracha descolado.</t>
  </si>
  <si>
    <t>COND-00019</t>
  </si>
  <si>
    <t xml:space="preserve"> Bateria de litio com baixa carga.</t>
  </si>
  <si>
    <t>Bateria de litio com baixa carga e filtros oxidados (OG570 e BG370). Além, da carcaça estar com avarias.</t>
  </si>
  <si>
    <t xml:space="preserve"> Equipamento inoperante, cliente não ira realizar o serviço</t>
  </si>
  <si>
    <t>ESP-00011</t>
  </si>
  <si>
    <t xml:space="preserve"> Carcaça superior com avarias. Necessário a troca</t>
  </si>
  <si>
    <t>Sonda de condutividade apresenta vida útil avançada.</t>
  </si>
  <si>
    <t>Phmetro DM-22</t>
  </si>
  <si>
    <t>Balança Analítica - M214Ai</t>
  </si>
  <si>
    <t>Condutivímetro - DM-32</t>
  </si>
  <si>
    <t>Sonda de condutivídade com vida útil avançada.</t>
  </si>
  <si>
    <t xml:space="preserve"> Filtro óptico azul manchado.</t>
  </si>
  <si>
    <t>ESP-00036</t>
  </si>
  <si>
    <t>Espectrofotômetro - DR1900</t>
  </si>
  <si>
    <t>Carcaça superior avariada</t>
  </si>
  <si>
    <t>PH-00054</t>
  </si>
  <si>
    <t>Eletrodo com vida útil avançada.</t>
  </si>
  <si>
    <t>Turbidímetro - DM-TU</t>
  </si>
  <si>
    <t>Phmetro Portátil L6606</t>
  </si>
  <si>
    <t>Instrumento com avarias na curva, não aceita calibração. Devido a problemas na resistividade.</t>
  </si>
  <si>
    <t>Balança Analítica AL204</t>
  </si>
  <si>
    <t>DQO-00001</t>
  </si>
  <si>
    <t>COND-00026</t>
  </si>
  <si>
    <t>COND-00003</t>
  </si>
  <si>
    <t>COL-00002</t>
  </si>
  <si>
    <t>PH-00011</t>
  </si>
  <si>
    <t>Mascara do teclado com avarias.</t>
  </si>
  <si>
    <t>PH-00013</t>
  </si>
  <si>
    <t>Não liberado, devido avarias na curva e não aceita calibração. Necessário envio a ER</t>
  </si>
  <si>
    <t>Phmetro Bancada PH31</t>
  </si>
  <si>
    <t>Condutivimetro AZ 86505</t>
  </si>
  <si>
    <t>AZ</t>
  </si>
  <si>
    <t>PH-00014</t>
  </si>
  <si>
    <t>Equipamentos incluidos.</t>
  </si>
  <si>
    <t xml:space="preserve"> Equipamentos incluidos.</t>
  </si>
  <si>
    <t>ESP-00003</t>
  </si>
  <si>
    <t>Bateria de litio com carga abaixo do recomendado pelo fabricante</t>
  </si>
  <si>
    <t>ESP-00004</t>
  </si>
  <si>
    <t>COND-00004</t>
  </si>
  <si>
    <t>Condutivimetro DM-3P</t>
  </si>
  <si>
    <t>COL-00020</t>
  </si>
  <si>
    <t xml:space="preserve"> Recomendada troca do filtro óptico de 420nm devido inicio de desgaste.</t>
  </si>
  <si>
    <t>Multiparâmetros HI98311</t>
  </si>
  <si>
    <t xml:space="preserve"> Hanna</t>
  </si>
  <si>
    <t>Phmetro DM-2P</t>
  </si>
  <si>
    <t>PH-00042</t>
  </si>
  <si>
    <t>Phmetro PH31</t>
  </si>
  <si>
    <t>TURB-00007</t>
  </si>
  <si>
    <t>Turbidímetro AP2000</t>
  </si>
  <si>
    <t>COND-00030</t>
  </si>
  <si>
    <t>Condutivímetro Ultrameter 4P</t>
  </si>
  <si>
    <t>Myron L C</t>
  </si>
  <si>
    <t>Medidor Multi Ultrameter II 6P</t>
  </si>
  <si>
    <t>Myron LC</t>
  </si>
  <si>
    <t>Turbidímetro 2100Q</t>
  </si>
  <si>
    <t>Multiparâmetros MP-6</t>
  </si>
  <si>
    <t>Eletrôdo de pH apresenta estado de vida útil avançada, realizada calibração apenas no parâmetro de condutividade</t>
  </si>
  <si>
    <t xml:space="preserve"> Cond-00063</t>
  </si>
  <si>
    <t>PH-00084</t>
  </si>
  <si>
    <t>Eletrôdo com vida útil avançada</t>
  </si>
  <si>
    <t xml:space="preserve"> PH-00085</t>
  </si>
  <si>
    <t>Multiparâmetros</t>
  </si>
  <si>
    <t>Eletrodo de pH apresenta estado de vida útil avançada e necessita ser trocado.</t>
  </si>
  <si>
    <t xml:space="preserve"> Recomendada troca preventiva de todos os filtros ópticos</t>
  </si>
  <si>
    <t>SGQ 114</t>
  </si>
  <si>
    <t>Polilab</t>
  </si>
  <si>
    <t xml:space="preserve"> Equipamento com vida útil avançada</t>
  </si>
  <si>
    <t xml:space="preserve"> Filtro óptico de 420nm manchado e contatos de pilhas oxidados</t>
  </si>
  <si>
    <t>Condutívimetro - 4PII</t>
  </si>
  <si>
    <t>Turbídimetro - 2100Q</t>
  </si>
  <si>
    <t>Fotômetro - DR900</t>
  </si>
  <si>
    <t xml:space="preserve"> Equipamento apresenta display avariado portando manchas e demasiada degradação em sua face dificultando a visualização das informações nele impressas. Também verificado necessidade de troca do filtro óptico BG370/B39 devido demasiada oxidação.</t>
  </si>
  <si>
    <t>COND-00001</t>
  </si>
  <si>
    <t>Condutivímetro DM4P</t>
  </si>
  <si>
    <t>Phmetro PH5+</t>
  </si>
  <si>
    <t>Phmetro HI98107</t>
  </si>
  <si>
    <t>Phmetro - DM22</t>
  </si>
  <si>
    <t>COL-00034</t>
  </si>
  <si>
    <t>Colorímetro - DR890</t>
  </si>
  <si>
    <t xml:space="preserve"> COND-00035</t>
  </si>
  <si>
    <t>Condutivímetro - Orion 3 Star</t>
  </si>
  <si>
    <t xml:space="preserve"> BALAN-0005</t>
  </si>
  <si>
    <t>Balança Analítica - MS204S</t>
  </si>
  <si>
    <t>PH-00076</t>
  </si>
  <si>
    <t>Phmetro - PH31</t>
  </si>
  <si>
    <t>COL-00015</t>
  </si>
  <si>
    <t xml:space="preserve"> Filtro óptico azul encontra-se oxidado e bateria de lítio responsável pelo armazenamento de dados e configurações do usuário está sem carga.</t>
  </si>
  <si>
    <t>DQO-00002</t>
  </si>
  <si>
    <t>Reator DQO - DRB200</t>
  </si>
  <si>
    <t xml:space="preserve"> Equipamento sem a manta térmica centra</t>
  </si>
  <si>
    <t>BALAN-0004</t>
  </si>
  <si>
    <t>PH-00047</t>
  </si>
  <si>
    <t>Multiparâmetros - Orion 4 Star</t>
  </si>
  <si>
    <t xml:space="preserve"> Thermo Scientific</t>
  </si>
  <si>
    <t xml:space="preserve"> TURB-00009</t>
  </si>
  <si>
    <t xml:space="preserve"> Equipamento demora para inicializar.</t>
  </si>
  <si>
    <t>ESP-00030</t>
  </si>
  <si>
    <t>COND-00034</t>
  </si>
  <si>
    <t xml:space="preserve"> PH-00074</t>
  </si>
  <si>
    <t>Phmetro - Seven 2 Go</t>
  </si>
  <si>
    <t xml:space="preserve"> COL-00025</t>
  </si>
  <si>
    <t>Phmetro - L6606</t>
  </si>
  <si>
    <t>GE Infrastructure</t>
  </si>
  <si>
    <t>Condutivímetro - Ultrameter II</t>
  </si>
  <si>
    <t>Myron Company</t>
  </si>
  <si>
    <t>COL- 00026</t>
  </si>
  <si>
    <t>COND-00037</t>
  </si>
  <si>
    <t>Condutivímetro - 4PII</t>
  </si>
  <si>
    <t>AI-900-6</t>
  </si>
  <si>
    <t>Myron L.C</t>
  </si>
  <si>
    <t xml:space="preserve"> COND-00055</t>
  </si>
  <si>
    <t>COND-00007</t>
  </si>
  <si>
    <t>Myron L.C.</t>
  </si>
  <si>
    <t>ESP-00024</t>
  </si>
  <si>
    <t>MULT-00006</t>
  </si>
  <si>
    <t>Necessário a substituição do filtro BG370/B39 na próxima manutenção, devido oxidações presentes  nas bordas do filtro óptico.</t>
  </si>
  <si>
    <t>Phmetro Processo</t>
  </si>
  <si>
    <t xml:space="preserve"> BAL.AN-00002</t>
  </si>
  <si>
    <t>Balança Analítica FA - 2104N</t>
  </si>
  <si>
    <t>TURB-00001</t>
  </si>
  <si>
    <t>Liberado com restrição, eletrodo de pH em final da vida útil (lentidão).</t>
  </si>
  <si>
    <t>Medidor Multiparametro 6P</t>
  </si>
  <si>
    <t>Espectrofotômetro DR3900</t>
  </si>
  <si>
    <t>HACH</t>
  </si>
  <si>
    <t>MODULO DE ALIMENTAÇÃOCOM AVARIAS,E NCAMINHADO PARA NOSSA AT</t>
  </si>
  <si>
    <t>Colorímetro DR900</t>
  </si>
  <si>
    <t>Filtro de 560nm manchado.</t>
  </si>
  <si>
    <t>Condutivimetro - 650MA</t>
  </si>
  <si>
    <t>Phmetro - 350M</t>
  </si>
  <si>
    <t>Eletrodo apresenta vida útil avançada.</t>
  </si>
  <si>
    <t>LAAE 002</t>
  </si>
  <si>
    <t>Espectrofotômetro - AJX-1600</t>
  </si>
  <si>
    <t>LAEE 001</t>
  </si>
  <si>
    <t>Quaxltron</t>
  </si>
  <si>
    <t>hach</t>
  </si>
  <si>
    <t>Substituido o compartimento de pilhas</t>
  </si>
  <si>
    <t>Turbidimêtro TB 250 WL</t>
  </si>
  <si>
    <t>Condutivímetro DM32</t>
  </si>
  <si>
    <t>pHmetro - DM22</t>
  </si>
  <si>
    <t>Colorímetro -DR900</t>
  </si>
  <si>
    <t>Condutivímetro - 4P</t>
  </si>
  <si>
    <t>Phmetro - Pocket Pro PH</t>
  </si>
  <si>
    <t xml:space="preserve"> Equipamento apresenta demasiada lentidão, indicando fim de vida útil.</t>
  </si>
  <si>
    <t>COND-00032</t>
  </si>
  <si>
    <t>Condutivímetro - 3Star</t>
  </si>
  <si>
    <t>COND-00059</t>
  </si>
  <si>
    <t xml:space="preserve"> Eletrodo de pH encontra-se inoperante.</t>
  </si>
  <si>
    <t xml:space="preserve"> Eletrodo apresenta lentidão para realizar as leituras.</t>
  </si>
  <si>
    <t>Contatos de pilhas oxidados e carcaça superior com vida útil avançada</t>
  </si>
  <si>
    <t xml:space="preserve"> ESP-00008</t>
  </si>
  <si>
    <t>Filtro óptico azul manchado.</t>
  </si>
  <si>
    <t>ESP-00028</t>
  </si>
  <si>
    <t>PH-00018</t>
  </si>
  <si>
    <t>Phmetro -L6606</t>
  </si>
  <si>
    <t>PH-00044</t>
  </si>
  <si>
    <t>Eletrodo apresenta lentidão e vida útil avançada</t>
  </si>
  <si>
    <t xml:space="preserve"> BALAN-00003</t>
  </si>
  <si>
    <t xml:space="preserve">METLER TOLEDO </t>
  </si>
  <si>
    <t>Colorímetro - DR900</t>
  </si>
  <si>
    <t>Medidor Multiparâmetro - 6PFC</t>
  </si>
  <si>
    <t>MULT-00011</t>
  </si>
  <si>
    <t>Medidor Multirâmetros - 6PI</t>
  </si>
  <si>
    <t>ESP-00045</t>
  </si>
  <si>
    <t>Carcaça superior danificada, necessário troca na próxima manutenção.</t>
  </si>
  <si>
    <t>PH-0078</t>
  </si>
  <si>
    <t>Eletrodo com vida útil avançada, sendo necessário sua troca.</t>
  </si>
  <si>
    <t>BALAN-00007</t>
  </si>
  <si>
    <t>COND-00058</t>
  </si>
  <si>
    <t>Condutívimetro - DM32</t>
  </si>
  <si>
    <t>COND-00012</t>
  </si>
  <si>
    <t>ESP-00010</t>
  </si>
  <si>
    <t>PH-0079</t>
  </si>
  <si>
    <t xml:space="preserve"> 020979</t>
  </si>
  <si>
    <t xml:space="preserve"> Filtro óptico azul manchado e lâmpada de tungstênio com vida útil avançada.</t>
  </si>
  <si>
    <t xml:space="preserve"> TURB-00020</t>
  </si>
  <si>
    <t>022418</t>
  </si>
  <si>
    <t>Balança Analítica - AE200</t>
  </si>
  <si>
    <t>Equipamento não aceita ajuste na sua curva de calibração</t>
  </si>
  <si>
    <t>020981</t>
  </si>
  <si>
    <t>Turbídimetro - Hi98703</t>
  </si>
  <si>
    <t>ESP-00017</t>
  </si>
  <si>
    <t>Medidor Mult. - 6PFC</t>
  </si>
  <si>
    <t xml:space="preserve"> Eletrodo do instrumento encontra-se com vida avançado, apresentando lentidão nas leituras.</t>
  </si>
  <si>
    <t>Phmetro - DM-2P</t>
  </si>
  <si>
    <t>Equipamento apresenta oxidação no circuito de comando da sua placa principal.</t>
  </si>
  <si>
    <t xml:space="preserve"> Bateria de lítio apresenta baixa carga e foi encontrado uma adaptação em seu circuito. Touch Screen
apresenta vida útil avançada.</t>
  </si>
  <si>
    <t>Medidor Mult. - MP6</t>
  </si>
  <si>
    <t>TUB-00005</t>
  </si>
  <si>
    <t>Qtd de equipamentos</t>
  </si>
  <si>
    <t>Calibrado</t>
  </si>
  <si>
    <t>Vencido</t>
  </si>
  <si>
    <t>Data</t>
  </si>
  <si>
    <t>Soma de Qtd de equipamentos</t>
  </si>
  <si>
    <t>Soma de Calibrado</t>
  </si>
  <si>
    <t>Soma de Vencido</t>
  </si>
  <si>
    <t xml:space="preserve">Não identificado </t>
  </si>
  <si>
    <t>Total Result</t>
  </si>
  <si>
    <t>Rafael Rodrigues De Campos</t>
  </si>
  <si>
    <t>14090C035220</t>
  </si>
  <si>
    <t>Cotia - SP</t>
  </si>
  <si>
    <t>NÃO ENCONTRADO</t>
  </si>
  <si>
    <t>203166601040</t>
  </si>
  <si>
    <t>DR/900</t>
  </si>
  <si>
    <t>Xanxerê - SC</t>
  </si>
  <si>
    <t xml:space="preserve">Natalia Correa </t>
  </si>
  <si>
    <t>2902019</t>
  </si>
  <si>
    <t>96115</t>
  </si>
  <si>
    <t>B474</t>
  </si>
  <si>
    <t>Sorocaba - SP</t>
  </si>
  <si>
    <t>Glauber Ruiz</t>
  </si>
  <si>
    <t>glauber.ruiz@suez.com</t>
  </si>
  <si>
    <t>42 99157-6316</t>
  </si>
  <si>
    <t>Multiparametro</t>
  </si>
  <si>
    <t>6247637</t>
  </si>
  <si>
    <t>Ponta Grossa - PR</t>
  </si>
  <si>
    <t>Larissa Robert Da Silva</t>
  </si>
  <si>
    <t>larissa.silva@suez.com</t>
  </si>
  <si>
    <t>6203838</t>
  </si>
  <si>
    <t>Santo André - SP</t>
  </si>
  <si>
    <t>52328</t>
  </si>
  <si>
    <t>52044</t>
  </si>
  <si>
    <t>09059BC21257</t>
  </si>
  <si>
    <t>DR/890</t>
  </si>
  <si>
    <t>Jaraguá do Sul - SC</t>
  </si>
  <si>
    <t>6247091</t>
  </si>
  <si>
    <t>141980001025</t>
  </si>
  <si>
    <t>DR/1900</t>
  </si>
  <si>
    <t>Uberlândia - MG</t>
  </si>
  <si>
    <t>182190001002</t>
  </si>
  <si>
    <t>São Paulo - SP</t>
  </si>
  <si>
    <t>48564</t>
  </si>
  <si>
    <t>DM3P</t>
  </si>
  <si>
    <t>1282924</t>
  </si>
  <si>
    <t>DR/2800</t>
  </si>
  <si>
    <t>Porto Alegre - RS</t>
  </si>
  <si>
    <t>6553970</t>
  </si>
  <si>
    <t>4212773</t>
  </si>
  <si>
    <t>012119BC22205</t>
  </si>
  <si>
    <t>10069BC21449</t>
  </si>
  <si>
    <t>1526469</t>
  </si>
  <si>
    <t>1347596</t>
  </si>
  <si>
    <t>4222113</t>
  </si>
  <si>
    <t>604097</t>
  </si>
  <si>
    <t>pH 1</t>
  </si>
  <si>
    <t>929021</t>
  </si>
  <si>
    <t>pH 31</t>
  </si>
  <si>
    <t>39281</t>
  </si>
  <si>
    <t>José Alexandre do Nascimento</t>
  </si>
  <si>
    <t>Divinópolis</t>
  </si>
  <si>
    <t>Ultrameter</t>
  </si>
  <si>
    <t>EC71</t>
  </si>
  <si>
    <t>Manaus - AM</t>
  </si>
  <si>
    <t>PM31</t>
  </si>
  <si>
    <t>pH</t>
  </si>
  <si>
    <t>16020C047582</t>
  </si>
  <si>
    <t>Unigel / Braskem</t>
  </si>
  <si>
    <t>Thermo Digest</t>
  </si>
  <si>
    <t>11080C011203</t>
  </si>
  <si>
    <t>9301589</t>
  </si>
  <si>
    <t>Multiparâmetro</t>
  </si>
  <si>
    <t>Montes Claros MG</t>
  </si>
  <si>
    <t xml:space="preserve">Ambev </t>
  </si>
  <si>
    <t>2983032</t>
  </si>
  <si>
    <t>YOKOGAWA</t>
  </si>
  <si>
    <t>SC 82</t>
  </si>
  <si>
    <t xml:space="preserve">Status </t>
  </si>
  <si>
    <t>Cristiano Lima</t>
  </si>
  <si>
    <t>cristiano.lima@suez.com</t>
  </si>
  <si>
    <t>(14) 98117-0984</t>
  </si>
  <si>
    <t>570687</t>
  </si>
  <si>
    <t>DESATIVADO</t>
  </si>
  <si>
    <t>Ulisses Alves De Sibia</t>
  </si>
  <si>
    <t>(14) 98157-5005</t>
  </si>
  <si>
    <t>1518994</t>
  </si>
  <si>
    <t>B02206</t>
  </si>
  <si>
    <t>ORION</t>
  </si>
  <si>
    <t>3 Star</t>
  </si>
  <si>
    <t>5307</t>
  </si>
  <si>
    <t>Orion 115A+</t>
  </si>
  <si>
    <t>1420968</t>
  </si>
  <si>
    <t>DR/2700</t>
  </si>
  <si>
    <t>Bianca dos Santos</t>
  </si>
  <si>
    <t>(11) 95163-4425</t>
  </si>
  <si>
    <t>Mateus Ambrosio</t>
  </si>
  <si>
    <t>matheus.ambrosio@suez.com</t>
  </si>
  <si>
    <t>62044</t>
  </si>
  <si>
    <t>52462 (ou 52162)</t>
  </si>
  <si>
    <t>23409689</t>
  </si>
  <si>
    <t>TE214S</t>
  </si>
  <si>
    <t>SANTA CRUZ - RJ</t>
  </si>
  <si>
    <t>(99) 99144-4609</t>
  </si>
  <si>
    <t>133510002009</t>
  </si>
  <si>
    <t>Imperatriz - MA</t>
  </si>
  <si>
    <t>150080001010</t>
  </si>
  <si>
    <t>Ouro Branco - MG</t>
  </si>
  <si>
    <t>3070005800</t>
  </si>
  <si>
    <t>DR/2500</t>
  </si>
  <si>
    <t>1228415241</t>
  </si>
  <si>
    <t>Mettle Toledo</t>
  </si>
  <si>
    <t>Seven GO</t>
  </si>
  <si>
    <t>Juiz de Fora- MG</t>
  </si>
  <si>
    <t>mercedes Benz</t>
  </si>
  <si>
    <t>Luciene Irmao</t>
  </si>
  <si>
    <t>luciene.irmao@suez.com</t>
  </si>
  <si>
    <t>A200</t>
  </si>
  <si>
    <t>Jaboatão dos Guararapes-PE</t>
  </si>
  <si>
    <t>Star</t>
  </si>
  <si>
    <t>DR2010</t>
  </si>
  <si>
    <t>Caarapó- MS</t>
  </si>
  <si>
    <t>Orion 115</t>
  </si>
  <si>
    <t>L6607</t>
  </si>
  <si>
    <t>Braskem Q-1</t>
  </si>
  <si>
    <t>ADICIONADO</t>
  </si>
  <si>
    <t>28708450</t>
  </si>
  <si>
    <t>1201020001</t>
  </si>
  <si>
    <t>DR900</t>
  </si>
  <si>
    <t>4239606</t>
  </si>
  <si>
    <t>614031</t>
  </si>
  <si>
    <t>4221160</t>
  </si>
  <si>
    <t>Ultrametter II 6P</t>
  </si>
  <si>
    <t>LQ-3239/21</t>
  </si>
  <si>
    <t>Hexis</t>
  </si>
  <si>
    <t>LQ-3231/21</t>
  </si>
  <si>
    <t>LQ-3230/21</t>
  </si>
  <si>
    <t>LO-8549/21</t>
  </si>
  <si>
    <t>LO-8329/21</t>
  </si>
  <si>
    <t>LO-8338/21</t>
  </si>
  <si>
    <t>LQ-3150/21</t>
  </si>
  <si>
    <t>LQ-3193/21</t>
  </si>
  <si>
    <t>LQ-3192/21</t>
  </si>
  <si>
    <t>LQ-3157/21</t>
  </si>
  <si>
    <t>LQ-3156/21</t>
  </si>
  <si>
    <t>Turbidímêtro</t>
  </si>
  <si>
    <t>MD-TU</t>
  </si>
  <si>
    <t>LQ-8342/21</t>
  </si>
  <si>
    <t>DR3900</t>
  </si>
  <si>
    <t>LQ-8343/21</t>
  </si>
  <si>
    <t>C105085557</t>
  </si>
  <si>
    <t>21C38762</t>
  </si>
  <si>
    <t>Transferpetettor</t>
  </si>
  <si>
    <t xml:space="preserve"> Metrohm</t>
  </si>
  <si>
    <t xml:space="preserve"> 10079BC21470</t>
  </si>
  <si>
    <t xml:space="preserve"> NJ01239</t>
  </si>
  <si>
    <t xml:space="preserve"> NJ01219</t>
  </si>
  <si>
    <t>Santo André- SP</t>
  </si>
  <si>
    <t>pHtestr30</t>
  </si>
  <si>
    <t>Araraquara- SP</t>
  </si>
  <si>
    <t>2905626</t>
  </si>
  <si>
    <t>Triunfo- RS</t>
  </si>
  <si>
    <t>13034</t>
  </si>
  <si>
    <t>2905620</t>
  </si>
  <si>
    <t>2901943</t>
  </si>
  <si>
    <t>6263410</t>
  </si>
  <si>
    <t>1397596</t>
  </si>
  <si>
    <t>341053</t>
  </si>
  <si>
    <t xml:space="preserve">Divinópolis- MG </t>
  </si>
  <si>
    <t>GERDAL</t>
  </si>
  <si>
    <t>Oakton</t>
  </si>
  <si>
    <t>Manaus- AM</t>
  </si>
  <si>
    <t>Wartsilla</t>
  </si>
  <si>
    <t>HI98107</t>
  </si>
  <si>
    <t xml:space="preserve">Laboratório Cotia </t>
  </si>
  <si>
    <t xml:space="preserve"> B06517</t>
  </si>
  <si>
    <t>Camaçari- BA</t>
  </si>
  <si>
    <t>Ultrameter II</t>
  </si>
  <si>
    <t>Seven 2 Go</t>
  </si>
  <si>
    <t xml:space="preserve"> 2100Q</t>
  </si>
  <si>
    <t xml:space="preserve"> Orion 4 Star</t>
  </si>
  <si>
    <t>3449346278</t>
  </si>
  <si>
    <t>2062403</t>
  </si>
  <si>
    <t>Unigel</t>
  </si>
  <si>
    <t xml:space="preserve"> 12039BC22006</t>
  </si>
  <si>
    <t>COL-00006</t>
  </si>
  <si>
    <t>Montes Claros</t>
  </si>
  <si>
    <t>Pecém - CE</t>
  </si>
  <si>
    <t>Maracanaú - CE </t>
  </si>
  <si>
    <t>Maracanaú -CE </t>
  </si>
  <si>
    <t>Belo Horizonte - MG</t>
  </si>
  <si>
    <t xml:space="preserve">Braskem </t>
  </si>
  <si>
    <t>Duque de Caxias - RJ</t>
  </si>
  <si>
    <t>Itaguaí - RJ</t>
  </si>
  <si>
    <t xml:space="preserve">Condutivímetro </t>
  </si>
  <si>
    <t xml:space="preserve">São Paulo - SP </t>
  </si>
  <si>
    <t xml:space="preserve">Fotômetro </t>
  </si>
  <si>
    <t>ESP-00039</t>
  </si>
  <si>
    <t xml:space="preserve">Espectrofotômetro - DR1900 </t>
  </si>
  <si>
    <t>Carcaça superior do instrumento encontra-se avariada.</t>
  </si>
  <si>
    <t>Instrumento apresenta falta de estabilidade nas leituras, recomendado o envio à ER para verificação. Liberado com restrição.</t>
  </si>
  <si>
    <t>Matheus Silva</t>
  </si>
  <si>
    <t>Leitor de código de barras do instrumento não está funcionando.</t>
  </si>
  <si>
    <t>Condutívimetro - 4P</t>
  </si>
  <si>
    <t>K34054J</t>
  </si>
  <si>
    <t>Pipeta - Research Plus</t>
  </si>
  <si>
    <t>sp</t>
  </si>
  <si>
    <t>Natalia Corrêa</t>
  </si>
  <si>
    <t xml:space="preserve">research plus </t>
  </si>
  <si>
    <t>Aararaquara-SP</t>
  </si>
  <si>
    <t>ESP-00029</t>
  </si>
  <si>
    <t xml:space="preserve">Espectrofotômetro - DR2800 </t>
  </si>
  <si>
    <t>Bateria de lítio encontra-se com baixa carga.</t>
  </si>
  <si>
    <t>(12) 99783-1124</t>
  </si>
  <si>
    <t xml:space="preserve">Matheus Silva </t>
  </si>
  <si>
    <t>matheus.silva@suez.com</t>
  </si>
  <si>
    <t>(35) 9811-3371</t>
  </si>
  <si>
    <t xml:space="preserve">Aguardando informações </t>
  </si>
  <si>
    <t>Patrick Casagrande</t>
  </si>
  <si>
    <t xml:space="preserve">patrick.casagrande@suez.com </t>
  </si>
  <si>
    <t>Eletrôdo do instrumento encontra-se avariado, impossibilitando o ajuste na escala de pH, liberado somente para uso na escala de condutívidade</t>
  </si>
  <si>
    <t xml:space="preserve"> MULT-00016</t>
  </si>
  <si>
    <t xml:space="preserve">Glauber Ruiz </t>
  </si>
  <si>
    <t>Condutivímetro - 350M</t>
  </si>
  <si>
    <t>Phmetro - 650MA</t>
  </si>
  <si>
    <t>Medidor Muti. - 6PFC</t>
  </si>
  <si>
    <t>Ponta Grossa -PR</t>
  </si>
  <si>
    <t>21080D000407</t>
  </si>
  <si>
    <t>murilo.santos@suez.com</t>
  </si>
  <si>
    <t>Murilo Santos</t>
  </si>
  <si>
    <t xml:space="preserve">leandro.zunkowski@suez.com </t>
  </si>
  <si>
    <t>(44) 99172-5428</t>
  </si>
  <si>
    <t>317-298</t>
  </si>
  <si>
    <t>(42) 9922-4748</t>
  </si>
  <si>
    <t>(42) 9159-1215</t>
  </si>
  <si>
    <t xml:space="preserve">Cleyton Frutuoso </t>
  </si>
  <si>
    <t>cleyton.frutuoso@suez.com</t>
  </si>
  <si>
    <t>Volmir Alberti</t>
  </si>
  <si>
    <t>volmir.alberti@suez.com</t>
  </si>
  <si>
    <t>121290C93270</t>
  </si>
  <si>
    <t xml:space="preserve"> ESP-00048</t>
  </si>
  <si>
    <t>Condutivimetro - Ultrameter 4P</t>
  </si>
  <si>
    <t>(21) 99819-7815</t>
  </si>
  <si>
    <t>(42) 99157-6316</t>
  </si>
  <si>
    <t xml:space="preserve">Willian Paula </t>
  </si>
  <si>
    <t>willian.paula@suez.com</t>
  </si>
  <si>
    <t xml:space="preserve">Digimed </t>
  </si>
  <si>
    <t xml:space="preserve">Condutívimetro - DM-32 </t>
  </si>
  <si>
    <t>Sonda de condutívidade apresenta vida útil avançada, impossibilitando a calibração do instrumento.</t>
  </si>
  <si>
    <t>Sonda de condutívidade apresenta vida útil avançada.</t>
  </si>
  <si>
    <t xml:space="preserve">Turbídimetro - DM-TU </t>
  </si>
  <si>
    <t>Máscara do teclado avariada</t>
  </si>
  <si>
    <t>21080D000413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</si>
</sst>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\-mmm\-yy"/>
    <numFmt numFmtId="165" formatCode="[$-409]d\-mmm\-yyyy;@"/>
    <numFmt numFmtId="166" formatCode="[$-409]dd\-mmm\-yy;@"/>
    <numFmt numFmtId="167" formatCode="m/d/yyyy"/>
    <numFmt numFmtId="168" formatCode="[$-409]d\-mmm\-yy;@"/>
    <numFmt numFmtId="169" formatCode="0;[Red]0"/>
    <numFmt numFmtId="170" formatCode="_(&quot;R$&quot;* #,##0.00_);_(&quot;R$&quot;* \(#,##0.00\);_(&quot;R$&quot;* \-??_);_(@_)"/>
    <numFmt numFmtId="171" formatCode="d\-mmm"/>
  </numFmts>
  <fonts count="3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3F3F3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b/>
      <sz val="32"/>
      <color rgb="FF3F3F3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32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3F3F3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3.5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0"/>
      <color rgb="FF00FF00"/>
      <name val="Arial"/>
      <family val="2"/>
      <charset val="1"/>
    </font>
    <font>
      <sz val="10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GE Inspira"/>
      <family val="2"/>
      <charset val="1"/>
    </font>
    <font>
      <sz val="11"/>
      <color rgb="FF7F7F7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Calibri Light"/>
      <family val="2"/>
      <charset val="1"/>
    </font>
    <font>
      <sz val="11"/>
      <color rgb="FF242424"/>
      <name val="Segoe U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DD7EE"/>
        <bgColor rgb="FFD8D8D8"/>
      </patternFill>
    </fill>
    <fill>
      <patternFill patternType="solid">
        <fgColor rgb="FF55B03E"/>
        <bgColor rgb="FF92D050"/>
      </patternFill>
    </fill>
    <fill>
      <patternFill patternType="solid">
        <fgColor rgb="FFF0462E"/>
        <bgColor rgb="FFC55A11"/>
      </patternFill>
    </fill>
    <fill>
      <patternFill patternType="solid">
        <fgColor rgb="FFF2F2F2"/>
        <bgColor rgb="FFDEEBF7"/>
      </patternFill>
    </fill>
    <fill>
      <patternFill patternType="solid">
        <fgColor rgb="FFD8D8D8"/>
        <bgColor rgb="FFD9D9D9"/>
      </patternFill>
    </fill>
    <fill>
      <patternFill patternType="solid">
        <fgColor rgb="FFDEEBF7"/>
        <bgColor rgb="FFF2F2F2"/>
      </patternFill>
    </fill>
    <fill>
      <patternFill patternType="solid">
        <fgColor rgb="FFA9D18E"/>
        <bgColor rgb="FFC5E0B4"/>
      </patternFill>
    </fill>
    <fill>
      <patternFill patternType="solid">
        <fgColor rgb="FFFF0000"/>
        <bgColor rgb="FFF0462E"/>
      </patternFill>
    </fill>
    <fill>
      <patternFill patternType="solid">
        <fgColor rgb="FFC5E0B4"/>
        <bgColor rgb="FFD8D8D8"/>
      </patternFill>
    </fill>
    <fill>
      <patternFill patternType="solid">
        <fgColor rgb="FFF8CBAD"/>
        <bgColor rgb="FFF4B183"/>
      </patternFill>
    </fill>
    <fill>
      <patternFill patternType="solid">
        <fgColor rgb="FFC55A11"/>
        <bgColor rgb="FFF0462E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DD7EE"/>
      </patternFill>
    </fill>
    <fill>
      <patternFill patternType="solid">
        <fgColor rgb="FF002060"/>
        <bgColor rgb="FF203864"/>
      </patternFill>
    </fill>
    <fill>
      <patternFill patternType="solid">
        <fgColor rgb="FFFFFFFF"/>
        <bgColor rgb="FFF2F2F2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rgb="FFFFFFFF"/>
      </right>
      <top style="medium">
        <color auto="1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auto="1"/>
      </top>
      <bottom style="thick">
        <color rgb="FFFFFFFF"/>
      </bottom>
      <diagonal/>
    </border>
    <border>
      <left style="medium">
        <color auto="1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170" fontId="32" fillId="0" borderId="0" applyBorder="0" applyProtection="0"/>
    <xf numFmtId="9" fontId="32" fillId="0" borderId="0" applyBorder="0" applyProtection="0"/>
    <xf numFmtId="0" fontId="22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3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85">
    <xf numFmtId="0" fontId="0" fillId="0" borderId="0" xfId="0"/>
    <xf numFmtId="0" fontId="8" fillId="0" borderId="0" xfId="0" applyFont="1" applyAlignment="1" applyProtection="1">
      <alignment horizontal="left" vertical="center"/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wrapText="1"/>
      <protection hidden="1"/>
    </xf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7" fillId="0" borderId="2" xfId="0" applyFont="1" applyBorder="1" applyProtection="1"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9" fillId="0" borderId="2" xfId="0" applyFont="1" applyBorder="1" applyProtection="1">
      <protection hidden="1"/>
    </xf>
    <xf numFmtId="0" fontId="0" fillId="0" borderId="2" xfId="0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3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11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2" fillId="0" borderId="4" xfId="0" applyFont="1" applyBorder="1" applyAlignment="1" applyProtection="1">
      <alignment horizontal="left"/>
      <protection hidden="1"/>
    </xf>
    <xf numFmtId="0" fontId="9" fillId="0" borderId="0" xfId="0" applyFont="1" applyProtection="1"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2" fillId="0" borderId="5" xfId="0" applyFont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9" fillId="0" borderId="0" xfId="0" applyFont="1" applyAlignment="1" applyProtection="1">
      <alignment horizontal="left"/>
      <protection hidden="1"/>
    </xf>
    <xf numFmtId="0" fontId="2" fillId="0" borderId="7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 wrapText="1"/>
      <protection hidden="1"/>
    </xf>
    <xf numFmtId="0" fontId="14" fillId="6" borderId="10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4" fillId="6" borderId="11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center" vertical="center"/>
      <protection hidden="1"/>
    </xf>
    <xf numFmtId="0" fontId="2" fillId="0" borderId="4" xfId="0" applyFont="1" applyBorder="1" applyProtection="1">
      <protection hidden="1"/>
    </xf>
    <xf numFmtId="0" fontId="2" fillId="0" borderId="8" xfId="0" applyFont="1" applyBorder="1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/>
    <xf numFmtId="0" fontId="8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2" fillId="0" borderId="5" xfId="0" applyFont="1" applyBorder="1"/>
    <xf numFmtId="9" fontId="0" fillId="0" borderId="0" xfId="2" applyFont="1" applyBorder="1" applyProtection="1"/>
    <xf numFmtId="9" fontId="0" fillId="0" borderId="0" xfId="0" applyNumberFormat="1"/>
    <xf numFmtId="0" fontId="0" fillId="0" borderId="6" xfId="0" applyBorder="1"/>
    <xf numFmtId="0" fontId="0" fillId="0" borderId="8" xfId="0" applyBorder="1" applyAlignment="1">
      <alignment horizontal="center"/>
    </xf>
    <xf numFmtId="0" fontId="16" fillId="0" borderId="0" xfId="0" applyFont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20" fillId="15" borderId="16" xfId="0" applyFont="1" applyFill="1" applyBorder="1" applyAlignment="1" applyProtection="1">
      <alignment horizontal="center" vertical="center" wrapText="1"/>
      <protection hidden="1"/>
    </xf>
    <xf numFmtId="164" fontId="20" fillId="15" borderId="16" xfId="0" applyNumberFormat="1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hidden="1"/>
    </xf>
    <xf numFmtId="164" fontId="20" fillId="15" borderId="17" xfId="0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3" applyBorder="1" applyAlignment="1" applyProtection="1">
      <alignment horizontal="center"/>
      <protection hidden="1"/>
    </xf>
    <xf numFmtId="1" fontId="23" fillId="0" borderId="0" xfId="0" applyNumberFormat="1" applyFont="1" applyAlignment="1" applyProtection="1">
      <alignment horizontal="center"/>
      <protection hidden="1"/>
    </xf>
    <xf numFmtId="165" fontId="24" fillId="16" borderId="0" xfId="0" applyNumberFormat="1" applyFont="1" applyFill="1" applyAlignment="1" applyProtection="1">
      <alignment horizontal="center"/>
      <protection hidden="1"/>
    </xf>
    <xf numFmtId="166" fontId="23" fillId="0" borderId="0" xfId="0" applyNumberFormat="1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25" fillId="0" borderId="0" xfId="0" applyFont="1" applyProtection="1">
      <protection hidden="1"/>
    </xf>
    <xf numFmtId="49" fontId="0" fillId="0" borderId="0" xfId="0" applyNumberFormat="1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0" fontId="25" fillId="16" borderId="0" xfId="0" applyFont="1" applyFill="1" applyProtection="1">
      <protection hidden="1"/>
    </xf>
    <xf numFmtId="0" fontId="0" fillId="16" borderId="0" xfId="0" applyFill="1" applyAlignment="1" applyProtection="1">
      <alignment horizontal="center"/>
      <protection hidden="1"/>
    </xf>
    <xf numFmtId="0" fontId="22" fillId="16" borderId="0" xfId="3" applyFill="1" applyBorder="1" applyAlignment="1" applyProtection="1">
      <alignment horizont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165" fontId="24" fillId="16" borderId="0" xfId="0" applyNumberFormat="1" applyFont="1" applyFill="1" applyAlignment="1" applyProtection="1">
      <alignment horizontal="center" vertical="center"/>
      <protection hidden="1"/>
    </xf>
    <xf numFmtId="0" fontId="26" fillId="0" borderId="0" xfId="0" applyFont="1" applyProtection="1">
      <protection hidden="1"/>
    </xf>
    <xf numFmtId="0" fontId="22" fillId="0" borderId="0" xfId="3" applyBorder="1" applyAlignment="1" applyProtection="1">
      <alignment horizontal="center" vertical="top"/>
      <protection hidden="1"/>
    </xf>
    <xf numFmtId="0" fontId="26" fillId="0" borderId="0" xfId="0" applyFont="1" applyAlignment="1" applyProtection="1">
      <alignment horizontal="center"/>
      <protection hidden="1"/>
    </xf>
    <xf numFmtId="167" fontId="0" fillId="0" borderId="0" xfId="0" applyNumberFormat="1" applyProtection="1">
      <protection hidden="1"/>
    </xf>
    <xf numFmtId="49" fontId="0" fillId="0" borderId="0" xfId="0" applyNumberFormat="1" applyAlignment="1">
      <alignment horizontal="center"/>
    </xf>
    <xf numFmtId="0" fontId="22" fillId="0" borderId="0" xfId="3" applyBorder="1" applyAlignment="1" applyProtection="1">
      <alignment horizontal="center"/>
    </xf>
    <xf numFmtId="0" fontId="23" fillId="0" borderId="0" xfId="0" applyFont="1" applyAlignment="1" applyProtection="1">
      <alignment horizontal="center" vertical="center"/>
      <protection hidden="1"/>
    </xf>
    <xf numFmtId="49" fontId="0" fillId="0" borderId="0" xfId="0" applyNumberFormat="1" applyAlignment="1" applyProtection="1">
      <alignment horizontal="center" vertical="center"/>
      <protection hidden="1"/>
    </xf>
    <xf numFmtId="49" fontId="22" fillId="0" borderId="0" xfId="3" applyNumberFormat="1" applyBorder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3" fillId="16" borderId="0" xfId="0" applyFont="1" applyFill="1" applyProtection="1">
      <protection hidden="1"/>
    </xf>
    <xf numFmtId="0" fontId="0" fillId="0" borderId="0" xfId="0" applyAlignment="1">
      <alignment vertical="center"/>
    </xf>
    <xf numFmtId="1" fontId="0" fillId="0" borderId="0" xfId="0" applyNumberFormat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8" fillId="0" borderId="0" xfId="0" applyFont="1"/>
    <xf numFmtId="49" fontId="0" fillId="0" borderId="0" xfId="0" applyNumberFormat="1" applyProtection="1">
      <protection hidden="1"/>
    </xf>
    <xf numFmtId="168" fontId="0" fillId="0" borderId="0" xfId="0" applyNumberFormat="1" applyProtection="1">
      <protection hidden="1"/>
    </xf>
    <xf numFmtId="0" fontId="29" fillId="0" borderId="0" xfId="0" applyFont="1" applyProtection="1">
      <protection hidden="1"/>
    </xf>
    <xf numFmtId="0" fontId="30" fillId="0" borderId="0" xfId="0" applyFont="1" applyProtection="1">
      <protection hidden="1"/>
    </xf>
    <xf numFmtId="0" fontId="30" fillId="0" borderId="0" xfId="0" applyFont="1" applyAlignment="1" applyProtection="1">
      <alignment horizontal="center"/>
      <protection hidden="1"/>
    </xf>
    <xf numFmtId="49" fontId="29" fillId="0" borderId="0" xfId="0" applyNumberFormat="1" applyFont="1" applyProtection="1">
      <protection hidden="1"/>
    </xf>
    <xf numFmtId="0" fontId="29" fillId="0" borderId="0" xfId="0" applyFont="1" applyAlignment="1" applyProtection="1">
      <alignment horizontal="center"/>
      <protection hidden="1"/>
    </xf>
    <xf numFmtId="168" fontId="29" fillId="0" borderId="0" xfId="0" applyNumberFormat="1" applyFont="1" applyProtection="1">
      <protection hidden="1"/>
    </xf>
    <xf numFmtId="0" fontId="31" fillId="0" borderId="0" xfId="0" applyFont="1" applyAlignment="1">
      <alignment horizontal="center"/>
    </xf>
    <xf numFmtId="0" fontId="0" fillId="0" borderId="0" xfId="0" applyAlignment="1" applyProtection="1">
      <alignment wrapText="1"/>
      <protection hidden="1"/>
    </xf>
    <xf numFmtId="0" fontId="20" fillId="15" borderId="16" xfId="0" applyFont="1" applyFill="1" applyBorder="1" applyAlignment="1">
      <alignment horizontal="center" vertical="center" wrapText="1"/>
    </xf>
    <xf numFmtId="0" fontId="32" fillId="0" borderId="18" xfId="4" applyBorder="1"/>
    <xf numFmtId="0" fontId="0" fillId="0" borderId="19" xfId="6" applyFont="1" applyBorder="1"/>
    <xf numFmtId="0" fontId="32" fillId="0" borderId="20" xfId="4" applyBorder="1"/>
    <xf numFmtId="0" fontId="32" fillId="0" borderId="21" xfId="4" applyBorder="1"/>
    <xf numFmtId="0" fontId="0" fillId="0" borderId="22" xfId="6" applyFont="1" applyBorder="1"/>
    <xf numFmtId="0" fontId="0" fillId="0" borderId="23" xfId="7" applyFont="1" applyBorder="1">
      <alignment horizontal="left"/>
    </xf>
    <xf numFmtId="0" fontId="0" fillId="0" borderId="24" xfId="7" applyFont="1" applyBorder="1">
      <alignment horizontal="left"/>
    </xf>
    <xf numFmtId="0" fontId="0" fillId="0" borderId="25" xfId="7" applyFont="1" applyBorder="1">
      <alignment horizontal="left"/>
    </xf>
    <xf numFmtId="0" fontId="0" fillId="0" borderId="26" xfId="7" applyFont="1" applyBorder="1">
      <alignment horizontal="left"/>
    </xf>
    <xf numFmtId="0" fontId="32" fillId="0" borderId="27" xfId="5" applyBorder="1"/>
    <xf numFmtId="0" fontId="32" fillId="0" borderId="28" xfId="5" applyBorder="1"/>
    <xf numFmtId="0" fontId="32" fillId="0" borderId="29" xfId="5" applyBorder="1"/>
    <xf numFmtId="0" fontId="0" fillId="0" borderId="30" xfId="7" applyFont="1" applyBorder="1">
      <alignment horizontal="left"/>
    </xf>
    <xf numFmtId="0" fontId="32" fillId="0" borderId="15" xfId="5" applyBorder="1"/>
    <xf numFmtId="0" fontId="32" fillId="0" borderId="0" xfId="5"/>
    <xf numFmtId="0" fontId="32" fillId="0" borderId="5" xfId="5" applyBorder="1"/>
    <xf numFmtId="0" fontId="32" fillId="0" borderId="23" xfId="5" applyBorder="1"/>
    <xf numFmtId="0" fontId="32" fillId="0" borderId="24" xfId="5" applyBorder="1"/>
    <xf numFmtId="0" fontId="32" fillId="0" borderId="25" xfId="5" applyBorder="1"/>
    <xf numFmtId="0" fontId="1" fillId="0" borderId="31" xfId="8" applyBorder="1">
      <alignment horizontal="left"/>
    </xf>
    <xf numFmtId="0" fontId="1" fillId="0" borderId="32" xfId="9" applyBorder="1"/>
    <xf numFmtId="0" fontId="1" fillId="0" borderId="33" xfId="9" applyBorder="1"/>
    <xf numFmtId="0" fontId="1" fillId="0" borderId="34" xfId="9" applyBorder="1"/>
    <xf numFmtId="49" fontId="20" fillId="15" borderId="16" xfId="0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3" applyBorder="1" applyAlignment="1" applyProtection="1">
      <alignment horizontal="center" vertical="center"/>
      <protection hidden="1"/>
    </xf>
    <xf numFmtId="49" fontId="23" fillId="0" borderId="0" xfId="0" applyNumberFormat="1" applyFont="1" applyAlignment="1" applyProtection="1">
      <alignment horizontal="center" vertical="center"/>
      <protection hidden="1"/>
    </xf>
    <xf numFmtId="166" fontId="23" fillId="0" borderId="0" xfId="0" applyNumberFormat="1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20" fillId="15" borderId="17" xfId="0" applyNumberFormat="1" applyFont="1" applyFill="1" applyBorder="1" applyAlignment="1" applyProtection="1">
      <alignment horizontal="center" vertical="center" wrapText="1"/>
      <protection hidden="1"/>
    </xf>
    <xf numFmtId="164" fontId="20" fillId="15" borderId="16" xfId="0" applyNumberFormat="1" applyFont="1" applyFill="1" applyBorder="1" applyAlignment="1" applyProtection="1">
      <alignment horizontal="center" wrapText="1"/>
      <protection hidden="1"/>
    </xf>
    <xf numFmtId="168" fontId="23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9" fontId="23" fillId="0" borderId="0" xfId="0" applyNumberFormat="1" applyFont="1" applyAlignment="1" applyProtection="1">
      <alignment horizontal="center"/>
      <protection hidden="1"/>
    </xf>
    <xf numFmtId="170" fontId="0" fillId="0" borderId="0" xfId="1" applyFont="1" applyBorder="1" applyProtection="1">
      <protection hidden="1"/>
    </xf>
    <xf numFmtId="171" fontId="25" fillId="0" borderId="0" xfId="0" applyNumberFormat="1" applyFont="1" applyProtection="1">
      <protection hidden="1"/>
    </xf>
    <xf numFmtId="168" fontId="0" fillId="0" borderId="0" xfId="0" applyNumberFormat="1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center"/>
    </xf>
    <xf numFmtId="0" fontId="0" fillId="12" borderId="0" xfId="0" applyFill="1" applyAlignment="1" applyProtection="1">
      <alignment horizontal="center"/>
      <protection hidden="1"/>
    </xf>
    <xf numFmtId="171" fontId="0" fillId="0" borderId="0" xfId="0" applyNumberForma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22" fillId="0" borderId="0" xfId="3" applyBorder="1" applyProtection="1">
      <protection hidden="1"/>
    </xf>
    <xf numFmtId="0" fontId="28" fillId="0" borderId="0" xfId="0" applyFont="1" applyAlignment="1">
      <alignment horizontal="center"/>
    </xf>
    <xf numFmtId="0" fontId="6" fillId="0" borderId="4" xfId="0" applyFont="1" applyBorder="1" applyAlignment="1" applyProtection="1">
      <alignment horizontal="center" vertical="center"/>
      <protection hidden="1"/>
    </xf>
    <xf numFmtId="0" fontId="12" fillId="4" borderId="4" xfId="0" applyFont="1" applyFill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9" fontId="10" fillId="5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6" fillId="12" borderId="7" xfId="0" applyFont="1" applyFill="1" applyBorder="1" applyAlignment="1">
      <alignment horizontal="center" vertical="center" wrapText="1"/>
    </xf>
    <xf numFmtId="0" fontId="16" fillId="13" borderId="7" xfId="0" applyFont="1" applyFill="1" applyBorder="1" applyAlignment="1">
      <alignment horizontal="center" wrapText="1"/>
    </xf>
    <xf numFmtId="0" fontId="16" fillId="2" borderId="1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0" fillId="12" borderId="0" xfId="0" applyFill="1" applyAlignment="1" applyProtection="1">
      <alignment horizontal="center"/>
      <protection hidden="1"/>
    </xf>
  </cellXfs>
  <cellStyles count="10">
    <cellStyle name="Hiperlink" xfId="3" builtinId="8"/>
    <cellStyle name="Moeda" xfId="1" builtinId="4"/>
    <cellStyle name="Normal" xfId="0" builtinId="0"/>
    <cellStyle name="Pivot Table Category" xfId="7" xr:uid="{00000000-0005-0000-0000-000009000000}"/>
    <cellStyle name="Pivot Table Corner" xfId="4" xr:uid="{00000000-0005-0000-0000-000006000000}"/>
    <cellStyle name="Pivot Table Field" xfId="6" xr:uid="{00000000-0005-0000-0000-000008000000}"/>
    <cellStyle name="Pivot Table Result" xfId="9" xr:uid="{00000000-0005-0000-0000-00000B000000}"/>
    <cellStyle name="Pivot Table Title" xfId="8" xr:uid="{00000000-0005-0000-0000-00000A000000}"/>
    <cellStyle name="Pivot Table Value" xfId="5" xr:uid="{00000000-0005-0000-0000-000007000000}"/>
    <cellStyle name="Porcentagem" xfId="2" builtinId="5"/>
  </cellStyles>
  <dxfs count="2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623"/>
      <rgbColor rgb="FF000080"/>
      <rgbColor rgb="FF7F7F7F"/>
      <rgbColor rgb="FF800080"/>
      <rgbColor rgb="FF00B050"/>
      <rgbColor rgb="FFD8D8D8"/>
      <rgbColor rgb="FF808080"/>
      <rgbColor rgb="FFA5A5A5"/>
      <rgbColor rgb="FF404040"/>
      <rgbColor rgb="FFF2F2F2"/>
      <rgbColor rgb="FFDEEBF7"/>
      <rgbColor rgb="FF660066"/>
      <rgbColor rgb="FFF0462E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A9D18E"/>
      <rgbColor rgb="FF9DC3E6"/>
      <rgbColor rgb="FFF4B183"/>
      <rgbColor rgb="FFCC99FF"/>
      <rgbColor rgb="FFF8CBAD"/>
      <rgbColor rgb="FF4472C4"/>
      <rgbColor rgb="FF33CCCC"/>
      <rgbColor rgb="FF92D050"/>
      <rgbColor rgb="FFFFCC00"/>
      <rgbColor rgb="FFFF9900"/>
      <rgbColor rgb="FFED7D31"/>
      <rgbColor rgb="FF595959"/>
      <rgbColor rgb="FF8B8B8B"/>
      <rgbColor rgb="FF002060"/>
      <rgbColor rgb="FF55B03E"/>
      <rgbColor rgb="FF1A1A1A"/>
      <rgbColor rgb="FF242424"/>
      <rgbColor rgb="FFC55A11"/>
      <rgbColor rgb="FF993366"/>
      <rgbColor rgb="FF203864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Calibrações Previstas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Calibrações Necessárias</c:v>
          </c:tx>
          <c:spPr>
            <a:solidFill>
              <a:srgbClr val="F4B183"/>
            </a:solidFill>
            <a:ln>
              <a:noFill/>
            </a:ln>
          </c:spPr>
          <c:invertIfNegative val="0"/>
          <c:dPt>
            <c:idx val="0"/>
            <c:invertIfNegative val="1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DF3-4D85-8BF8-3A0EEACDEF54}"/>
              </c:ext>
            </c:extLst>
          </c:dPt>
          <c:dPt>
            <c:idx val="1"/>
            <c:invertIfNegative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DF3-4D85-8BF8-3A0EEACDEF54}"/>
              </c:ext>
            </c:extLst>
          </c:dPt>
          <c:dPt>
            <c:idx val="2"/>
            <c:invertIfNegative val="1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DF3-4D85-8BF8-3A0EEACDEF54}"/>
              </c:ext>
            </c:extLst>
          </c:dPt>
          <c:dPt>
            <c:idx val="3"/>
            <c:invertIfNegative val="1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DF3-4D85-8BF8-3A0EEACDEF54}"/>
              </c:ext>
            </c:extLst>
          </c:dPt>
          <c:dPt>
            <c:idx val="4"/>
            <c:invertIfNegative val="1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DF3-4D85-8BF8-3A0EEACDEF54}"/>
              </c:ext>
            </c:extLst>
          </c:dPt>
          <c:dPt>
            <c:idx val="5"/>
            <c:invertIfNegative val="1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DF3-4D85-8BF8-3A0EEACDEF54}"/>
              </c:ext>
            </c:extLst>
          </c:dPt>
          <c:dPt>
            <c:idx val="6"/>
            <c:invertIfNegative val="1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DF3-4D85-8BF8-3A0EEACDEF54}"/>
              </c:ext>
            </c:extLst>
          </c:dPt>
          <c:dPt>
            <c:idx val="7"/>
            <c:invertIfNegative val="1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DF3-4D85-8BF8-3A0EEACDEF54}"/>
              </c:ext>
            </c:extLst>
          </c:dPt>
          <c:dPt>
            <c:idx val="8"/>
            <c:invertIfNegative val="1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DF3-4D85-8BF8-3A0EEACDEF54}"/>
              </c:ext>
            </c:extLst>
          </c:dPt>
          <c:dPt>
            <c:idx val="9"/>
            <c:invertIfNegative val="1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DF3-4D85-8BF8-3A0EEACDEF54}"/>
              </c:ext>
            </c:extLst>
          </c:dPt>
          <c:dPt>
            <c:idx val="10"/>
            <c:invertIfNegative val="1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DF3-4D85-8BF8-3A0EEACDEF54}"/>
              </c:ext>
            </c:extLst>
          </c:dPt>
          <c:dPt>
            <c:idx val="11"/>
            <c:invertIfNegative val="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9DF3-4D85-8BF8-3A0EEACDEF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KPIs!$D$18:$O$18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25</c:v>
                </c:pt>
                <c:pt idx="3">
                  <c:v>6</c:v>
                </c:pt>
                <c:pt idx="4">
                  <c:v>10</c:v>
                </c:pt>
                <c:pt idx="5">
                  <c:v>51</c:v>
                </c:pt>
                <c:pt idx="6">
                  <c:v>58</c:v>
                </c:pt>
                <c:pt idx="7">
                  <c:v>48</c:v>
                </c:pt>
                <c:pt idx="8">
                  <c:v>49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DF3-4D85-8BF8-3A0EEACD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53919"/>
        <c:axId val="15261108"/>
      </c:barChart>
      <c:catAx>
        <c:axId val="807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5261108"/>
        <c:crosses val="autoZero"/>
        <c:auto val="1"/>
        <c:lblAlgn val="ctr"/>
        <c:lblOffset val="100"/>
        <c:noMultiLvlLbl val="0"/>
      </c:catAx>
      <c:valAx>
        <c:axId val="152611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075391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Percentual de Calibrações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4525218620263E-2"/>
          <c:y val="8.7571739560657003E-2"/>
          <c:w val="0.91573182581044099"/>
          <c:h val="0.69631901840490795"/>
        </c:manualLayout>
      </c:layout>
      <c:doughnut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E64-47CC-AFA5-BCCBFAE89CD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E64-47CC-AFA5-BCCBFAE89CD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64-47CC-AFA5-BCCBFAE89CD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64-47CC-AFA5-BCCBFAE89C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KPIs!$A$6:$A$7</c:f>
              <c:strCache>
                <c:ptCount val="2"/>
                <c:pt idx="0">
                  <c:v>Calibrados</c:v>
                </c:pt>
                <c:pt idx="1">
                  <c:v>Vencidos</c:v>
                </c:pt>
              </c:strCache>
            </c:strRef>
          </c:cat>
          <c:val>
            <c:numRef>
              <c:f>KPIs!$B$6:$B$7</c:f>
              <c:numCache>
                <c:formatCode>General</c:formatCode>
                <c:ptCount val="2"/>
                <c:pt idx="0">
                  <c:v>259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4-47CC-AFA5-BCCBFAE8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Calibrações Realizadas 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166261751346805E-2"/>
          <c:y val="0.27776606954689098"/>
          <c:w val="0.905214605119538"/>
          <c:h val="0.40484720758693399"/>
        </c:manualLayout>
      </c:layout>
      <c:barChart>
        <c:barDir val="col"/>
        <c:grouping val="clustered"/>
        <c:varyColors val="0"/>
        <c:ser>
          <c:idx val="0"/>
          <c:order val="0"/>
          <c:tx>
            <c:v>Calibrações Realizadas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KPIs!$D$17:$O$17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37</c:v>
                </c:pt>
                <c:pt idx="7">
                  <c:v>57</c:v>
                </c:pt>
                <c:pt idx="8">
                  <c:v>52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7-4864-8780-5C14F1D3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5428"/>
        <c:axId val="40417733"/>
      </c:barChart>
      <c:lineChart>
        <c:grouping val="standard"/>
        <c:varyColors val="0"/>
        <c:ser>
          <c:idx val="1"/>
          <c:order val="1"/>
          <c:tx>
            <c:v>Agendado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KPIs!$D$21:$O$21</c:f>
              <c:numCache>
                <c:formatCode>General</c:formatCode>
                <c:ptCount val="12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51</c:v>
                </c:pt>
                <c:pt idx="8">
                  <c:v>11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7-4864-8780-5C14F1D3FF6A}"/>
            </c:ext>
          </c:extLst>
        </c:ser>
        <c:ser>
          <c:idx val="2"/>
          <c:order val="2"/>
          <c:tx>
            <c:v>Em Contato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KPIs!$D$22:$O$22</c:f>
              <c:numCache>
                <c:formatCode>General</c:formatCode>
                <c:ptCount val="12"/>
                <c:pt idx="1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7-4864-8780-5C14F1D3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95428"/>
        <c:axId val="40417733"/>
      </c:lineChart>
      <c:catAx>
        <c:axId val="140954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40417733"/>
        <c:crosses val="autoZero"/>
        <c:auto val="1"/>
        <c:lblAlgn val="ctr"/>
        <c:lblOffset val="100"/>
        <c:noMultiLvlLbl val="0"/>
      </c:catAx>
      <c:valAx>
        <c:axId val="4041773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40954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Calibrações Necessárias</c:v>
          </c:tx>
          <c:spPr>
            <a:solidFill>
              <a:srgbClr val="9DC3E6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655-4393-8D50-C3F011CB7F3B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55-4393-8D50-C3F011CB7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[1]CAL!$D$4:$O$4</c:f>
              <c:numCache>
                <c:formatCode>General</c:formatCode>
                <c:ptCount val="12"/>
              </c:numCache>
            </c:numRef>
          </c:cat>
          <c:val>
            <c:numRef>
              <c:f>KPIs!$D$18:$O$18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25</c:v>
                </c:pt>
                <c:pt idx="3">
                  <c:v>6</c:v>
                </c:pt>
                <c:pt idx="4">
                  <c:v>10</c:v>
                </c:pt>
                <c:pt idx="5">
                  <c:v>51</c:v>
                </c:pt>
                <c:pt idx="6">
                  <c:v>58</c:v>
                </c:pt>
                <c:pt idx="7">
                  <c:v>48</c:v>
                </c:pt>
                <c:pt idx="8">
                  <c:v>49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5-4393-8D50-C3F011CB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1826"/>
        <c:axId val="39842121"/>
      </c:barChart>
      <c:lineChart>
        <c:grouping val="standard"/>
        <c:varyColors val="0"/>
        <c:ser>
          <c:idx val="1"/>
          <c:order val="1"/>
          <c:tx>
            <c:v>Calibrações Realizadas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[1]CAL!$D$4:$O$4</c:f>
              <c:numCache>
                <c:formatCode>General</c:formatCode>
                <c:ptCount val="12"/>
              </c:numCache>
            </c:numRef>
          </c:cat>
          <c:val>
            <c:numRef>
              <c:f>KPIs!$D$17:$O$17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37</c:v>
                </c:pt>
                <c:pt idx="7">
                  <c:v>57</c:v>
                </c:pt>
                <c:pt idx="8">
                  <c:v>52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5-4393-8D50-C3F011CB7F3B}"/>
            </c:ext>
          </c:extLst>
        </c:ser>
        <c:ser>
          <c:idx val="2"/>
          <c:order val="2"/>
          <c:tx>
            <c:v>Adicionados</c:v>
          </c:tx>
          <c:spPr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655-4393-8D50-C3F011CB7F3B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55-4393-8D50-C3F011CB7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[1]CAL!$D$4:$O$4</c:f>
              <c:numCache>
                <c:formatCode>General</c:formatCode>
                <c:ptCount val="12"/>
              </c:numCache>
            </c:numRef>
          </c:cat>
          <c:val>
            <c:numRef>
              <c:f>KPIs!$D$20:$O$20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</c:v>
                </c:pt>
                <c:pt idx="6">
                  <c:v>10</c:v>
                </c:pt>
                <c:pt idx="7">
                  <c:v>7</c:v>
                </c:pt>
                <c:pt idx="8">
                  <c:v>26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5-4393-8D50-C3F011CB7F3B}"/>
            </c:ext>
          </c:extLst>
        </c:ser>
        <c:ser>
          <c:idx val="3"/>
          <c:order val="3"/>
          <c:tx>
            <c:v>Não Encontrados</c:v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[1]CAL!$D$4:$O$4</c:f>
              <c:numCache>
                <c:formatCode>General</c:formatCode>
                <c:ptCount val="12"/>
              </c:numCache>
            </c:numRef>
          </c:cat>
          <c:val>
            <c:numRef>
              <c:f>KPIs!$D$19:$O$19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5-4393-8D50-C3F011CB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6411826"/>
        <c:axId val="39842121"/>
      </c:lineChart>
      <c:catAx>
        <c:axId val="264118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9842121"/>
        <c:crosses val="autoZero"/>
        <c:auto val="1"/>
        <c:lblAlgn val="ctr"/>
        <c:lblOffset val="100"/>
        <c:noMultiLvlLbl val="0"/>
      </c:catAx>
      <c:valAx>
        <c:axId val="3984212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641182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Análise por Distrito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Distritos!$C$1</c:f>
              <c:strCache>
                <c:ptCount val="1"/>
                <c:pt idx="0">
                  <c:v>Calibrado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Distritos!$A$2:$A$12</c:f>
              <c:strCache>
                <c:ptCount val="11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Não identificado </c:v>
                </c:pt>
                <c:pt idx="10">
                  <c:v>Total</c:v>
                </c:pt>
              </c:strCache>
            </c:strRef>
          </c:cat>
          <c:val>
            <c:numRef>
              <c:f>Distritos!$C$2:$C$12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31</c:v>
                </c:pt>
                <c:pt idx="3">
                  <c:v>7</c:v>
                </c:pt>
                <c:pt idx="4">
                  <c:v>77</c:v>
                </c:pt>
                <c:pt idx="5">
                  <c:v>33</c:v>
                </c:pt>
                <c:pt idx="6">
                  <c:v>27</c:v>
                </c:pt>
                <c:pt idx="7">
                  <c:v>24</c:v>
                </c:pt>
                <c:pt idx="8">
                  <c:v>14</c:v>
                </c:pt>
                <c:pt idx="9">
                  <c:v>27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5-42EB-8373-06D69201A48B}"/>
            </c:ext>
          </c:extLst>
        </c:ser>
        <c:ser>
          <c:idx val="1"/>
          <c:order val="1"/>
          <c:tx>
            <c:strRef>
              <c:f>Distritos!$D$1</c:f>
              <c:strCache>
                <c:ptCount val="1"/>
                <c:pt idx="0">
                  <c:v>Vencido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Distritos!$A$2:$A$12</c:f>
              <c:strCache>
                <c:ptCount val="11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Não identificado </c:v>
                </c:pt>
                <c:pt idx="10">
                  <c:v>Total</c:v>
                </c:pt>
              </c:strCache>
            </c:strRef>
          </c:cat>
          <c:val>
            <c:numRef>
              <c:f>Distritos!$D$2:$D$12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5-42EB-8373-06D69201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5312"/>
        <c:axId val="57822090"/>
      </c:barChart>
      <c:catAx>
        <c:axId val="367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57822090"/>
        <c:crosses val="autoZero"/>
        <c:auto val="1"/>
        <c:lblAlgn val="ctr"/>
        <c:lblOffset val="100"/>
        <c:noMultiLvlLbl val="0"/>
      </c:catAx>
      <c:valAx>
        <c:axId val="57822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3672531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572B-46FC-BF93-D16BA4F9ABA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572B-46FC-BF93-D16BA4F9ABAF}"/>
              </c:ext>
            </c:extLst>
          </c:dPt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'KPI-s de Controle '!$D$8:$E$8</c:f>
              <c:strCache>
                <c:ptCount val="2"/>
                <c:pt idx="0">
                  <c:v>CALIBRADOS </c:v>
                </c:pt>
                <c:pt idx="1">
                  <c:v>VENCIDOS </c:v>
                </c:pt>
              </c:strCache>
            </c:strRef>
          </c:cat>
          <c:val>
            <c:numRef>
              <c:f>'KPI-s de Controle '!$H$12:$I$12</c:f>
              <c:numCache>
                <c:formatCode>0%</c:formatCode>
                <c:ptCount val="2"/>
                <c:pt idx="0">
                  <c:v>0.819620253164557</c:v>
                </c:pt>
                <c:pt idx="1">
                  <c:v>0.180379746835443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B-46FC-BF93-D16BA4F9A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000000"/>
                </a:solidFill>
                <a:latin typeface="Calibri"/>
              </a:rPr>
              <a:t>Calibrações Previstas X Calibrações Executadas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'KPI-s de Controle '!$T$18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'KPI-s de Controle '!$R$19:$R$30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'KPI-s de Controle '!$T$19:$T$30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25</c:v>
                </c:pt>
                <c:pt idx="3">
                  <c:v>22</c:v>
                </c:pt>
                <c:pt idx="4">
                  <c:v>37</c:v>
                </c:pt>
                <c:pt idx="5">
                  <c:v>35</c:v>
                </c:pt>
                <c:pt idx="6">
                  <c:v>46</c:v>
                </c:pt>
                <c:pt idx="7">
                  <c:v>61</c:v>
                </c:pt>
                <c:pt idx="8">
                  <c:v>48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C-457F-B2F6-E57B2ECE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777473"/>
        <c:axId val="68904159"/>
      </c:barChart>
      <c:lineChart>
        <c:grouping val="standard"/>
        <c:varyColors val="0"/>
        <c:ser>
          <c:idx val="1"/>
          <c:order val="1"/>
          <c:tx>
            <c:strRef>
              <c:f>'KPI-s de Controle '!$U$18</c:f>
              <c:strCache>
                <c:ptCount val="1"/>
                <c:pt idx="0">
                  <c:v>Executado</c:v>
                </c:pt>
              </c:strCache>
            </c:strRef>
          </c:tx>
          <c:spPr>
            <a:ln w="2844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'KPI-s de Controle '!$R$19:$R$30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'KPI-s de Controle '!$U$19:$U$30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9</c:v>
                </c:pt>
                <c:pt idx="5">
                  <c:v>40</c:v>
                </c:pt>
                <c:pt idx="6">
                  <c:v>42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C-457F-B2F6-E57B2ECE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8777473"/>
        <c:axId val="68904159"/>
      </c:lineChart>
      <c:catAx>
        <c:axId val="287774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68904159"/>
        <c:crosses val="autoZero"/>
        <c:auto val="1"/>
        <c:lblAlgn val="ctr"/>
        <c:lblOffset val="100"/>
        <c:noMultiLvlLbl val="0"/>
      </c:catAx>
      <c:valAx>
        <c:axId val="68904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8777473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1908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000000"/>
                </a:solidFill>
                <a:latin typeface="Calibri"/>
              </a:rPr>
              <a:t>Equipamentos por Distrito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Distritos!$C$1</c:f>
              <c:strCache>
                <c:ptCount val="1"/>
                <c:pt idx="0">
                  <c:v>Calibrado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Distritos!$A$2:$A$12</c:f>
              <c:strCache>
                <c:ptCount val="11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Não identificado </c:v>
                </c:pt>
                <c:pt idx="10">
                  <c:v>Total</c:v>
                </c:pt>
              </c:strCache>
            </c:strRef>
          </c:cat>
          <c:val>
            <c:numRef>
              <c:f>Distritos!$C$2:$C$11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31</c:v>
                </c:pt>
                <c:pt idx="3">
                  <c:v>7</c:v>
                </c:pt>
                <c:pt idx="4">
                  <c:v>77</c:v>
                </c:pt>
                <c:pt idx="5">
                  <c:v>33</c:v>
                </c:pt>
                <c:pt idx="6">
                  <c:v>27</c:v>
                </c:pt>
                <c:pt idx="7">
                  <c:v>24</c:v>
                </c:pt>
                <c:pt idx="8">
                  <c:v>14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1-4D68-8ACB-F8FE9164AB8F}"/>
            </c:ext>
          </c:extLst>
        </c:ser>
        <c:ser>
          <c:idx val="1"/>
          <c:order val="1"/>
          <c:tx>
            <c:strRef>
              <c:f>Distritos!$D$1</c:f>
              <c:strCache>
                <c:ptCount val="1"/>
                <c:pt idx="0">
                  <c:v>Vencido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Distritos!$A$2:$A$12</c:f>
              <c:strCache>
                <c:ptCount val="11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Não identificado </c:v>
                </c:pt>
                <c:pt idx="10">
                  <c:v>Total</c:v>
                </c:pt>
              </c:strCache>
            </c:strRef>
          </c:cat>
          <c:val>
            <c:numRef>
              <c:f>Distritos!$D$2:$D$11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1-4D68-8ACB-F8FE9164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34330"/>
        <c:axId val="33994702"/>
      </c:barChart>
      <c:lineChart>
        <c:grouping val="stacked"/>
        <c:varyColors val="0"/>
        <c:ser>
          <c:idx val="2"/>
          <c:order val="2"/>
          <c:tx>
            <c:strRef>
              <c:f>Distritos!$B$1</c:f>
              <c:strCache>
                <c:ptCount val="1"/>
                <c:pt idx="0">
                  <c:v>Qtd de equipamentos</c:v>
                </c:pt>
              </c:strCache>
            </c:strRef>
          </c:tx>
          <c:spPr>
            <a:ln w="2844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Distritos!$A$2:$A$12</c:f>
              <c:strCache>
                <c:ptCount val="11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Não identificado </c:v>
                </c:pt>
                <c:pt idx="10">
                  <c:v>Total</c:v>
                </c:pt>
              </c:strCache>
            </c:strRef>
          </c:cat>
          <c:val>
            <c:numRef>
              <c:f>Distritos!$B$2:$B$11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31</c:v>
                </c:pt>
                <c:pt idx="3">
                  <c:v>16</c:v>
                </c:pt>
                <c:pt idx="4">
                  <c:v>94</c:v>
                </c:pt>
                <c:pt idx="5">
                  <c:v>37</c:v>
                </c:pt>
                <c:pt idx="6">
                  <c:v>31</c:v>
                </c:pt>
                <c:pt idx="7">
                  <c:v>25</c:v>
                </c:pt>
                <c:pt idx="8">
                  <c:v>14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1-4D68-8ACB-F8FE9164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234330"/>
        <c:axId val="33994702"/>
      </c:lineChart>
      <c:catAx>
        <c:axId val="232343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3994702"/>
        <c:crosses val="autoZero"/>
        <c:auto val="1"/>
        <c:lblAlgn val="ctr"/>
        <c:lblOffset val="100"/>
        <c:noMultiLvlLbl val="0"/>
      </c:catAx>
      <c:valAx>
        <c:axId val="339947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323433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489960</xdr:colOff>
      <xdr:row>6</xdr:row>
      <xdr:rowOff>132120</xdr:rowOff>
    </xdr:from>
    <xdr:to>
      <xdr:col>16</xdr:col>
      <xdr:colOff>442800</xdr:colOff>
      <xdr:row>11</xdr:row>
      <xdr:rowOff>451440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245160</xdr:colOff>
      <xdr:row>1</xdr:row>
      <xdr:rowOff>57960</xdr:rowOff>
    </xdr:from>
    <xdr:to>
      <xdr:col>8</xdr:col>
      <xdr:colOff>268920</xdr:colOff>
      <xdr:row>12</xdr:row>
      <xdr:rowOff>9720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585360</xdr:colOff>
      <xdr:row>1</xdr:row>
      <xdr:rowOff>57960</xdr:rowOff>
    </xdr:from>
    <xdr:to>
      <xdr:col>16</xdr:col>
      <xdr:colOff>382680</xdr:colOff>
      <xdr:row>6</xdr:row>
      <xdr:rowOff>23040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7200</xdr:colOff>
      <xdr:row>21</xdr:row>
      <xdr:rowOff>242280</xdr:rowOff>
    </xdr:from>
    <xdr:to>
      <xdr:col>16</xdr:col>
      <xdr:colOff>325080</xdr:colOff>
      <xdr:row>37</xdr:row>
      <xdr:rowOff>86400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350280</xdr:colOff>
      <xdr:row>39</xdr:row>
      <xdr:rowOff>120240</xdr:rowOff>
    </xdr:from>
    <xdr:to>
      <xdr:col>18</xdr:col>
      <xdr:colOff>10440</xdr:colOff>
      <xdr:row>56</xdr:row>
      <xdr:rowOff>168480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28440</xdr:colOff>
      <xdr:row>3</xdr:row>
      <xdr:rowOff>47520</xdr:rowOff>
    </xdr:from>
    <xdr:to>
      <xdr:col>11</xdr:col>
      <xdr:colOff>570960</xdr:colOff>
      <xdr:row>15</xdr:row>
      <xdr:rowOff>132840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85680</xdr:colOff>
      <xdr:row>18</xdr:row>
      <xdr:rowOff>52560</xdr:rowOff>
    </xdr:from>
    <xdr:to>
      <xdr:col>12</xdr:col>
      <xdr:colOff>1333080</xdr:colOff>
      <xdr:row>35</xdr:row>
      <xdr:rowOff>142560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69120</xdr:colOff>
      <xdr:row>37</xdr:row>
      <xdr:rowOff>69120</xdr:rowOff>
    </xdr:from>
    <xdr:to>
      <xdr:col>13</xdr:col>
      <xdr:colOff>527760</xdr:colOff>
      <xdr:row>57</xdr:row>
      <xdr:rowOff>137880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eranalitica/Downloads/Planilha_de_Controle_de_Calibracao_de_Instrumentos_de_Medicao_-%20DASH%2021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INS"/>
      <sheetName val="Obs Tecnicas"/>
      <sheetName val="Planilha2"/>
      <sheetName val="CCAL"/>
      <sheetName val="CINS"/>
      <sheetName val="CAL"/>
      <sheetName val="ANA"/>
      <sheetName val="A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9" xr:uid="{00000000-000A-0000-FFFF-FFFF01000000}">
  <cacheSource type="worksheet">
    <worksheetSource ref="A1:D10" sheet="Distritos"/>
  </cacheSource>
  <cacheFields count="4">
    <cacheField name="District" numFmtId="0">
      <sharedItems count="9">
        <s v="Araraquara (Lab)"/>
        <s v="Cotia (Laboratórios)"/>
        <s v="Heavy Industry - Fenix"/>
        <s v="Heavy Industry - Lobos"/>
        <s v="Heavy Industry - Zeus"/>
        <s v="MM CO&amp;Sul"/>
        <s v="MM S&amp;E Sud&amp;NE"/>
        <s v="MM S&amp;E Sude"/>
        <s v="Sorocaba (Laboratórios)"/>
      </sharedItems>
    </cacheField>
    <cacheField name="Qtd de equipamentos" numFmtId="0">
      <sharedItems containsSemiMixedTypes="0" containsString="0" containsNumber="1" containsInteger="1" minValue="4" maxValue="94" count="9">
        <n v="4"/>
        <n v="10"/>
        <n v="14"/>
        <n v="16"/>
        <n v="27"/>
        <n v="31"/>
        <n v="32"/>
        <n v="37"/>
        <n v="94"/>
      </sharedItems>
    </cacheField>
    <cacheField name="Calibrado" numFmtId="0">
      <sharedItems containsSemiMixedTypes="0" containsString="0" containsNumber="1" containsInteger="1" minValue="3" maxValue="86" count="9">
        <n v="3"/>
        <n v="4"/>
        <n v="11"/>
        <n v="14"/>
        <n v="24"/>
        <n v="27"/>
        <n v="29"/>
        <n v="31"/>
        <n v="86"/>
      </sharedItems>
    </cacheField>
    <cacheField name="Vencido" numFmtId="0">
      <sharedItems containsSemiMixedTypes="0" containsString="0" containsNumber="1" containsInteger="1" minValue="0" maxValue="13" count="6">
        <n v="0"/>
        <n v="3"/>
        <n v="5"/>
        <n v="7"/>
        <n v="8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1"/>
    <x v="0"/>
  </r>
  <r>
    <x v="1"/>
    <x v="1"/>
    <x v="0"/>
    <x v="3"/>
  </r>
  <r>
    <x v="2"/>
    <x v="5"/>
    <x v="7"/>
    <x v="0"/>
  </r>
  <r>
    <x v="3"/>
    <x v="3"/>
    <x v="2"/>
    <x v="2"/>
  </r>
  <r>
    <x v="4"/>
    <x v="8"/>
    <x v="8"/>
    <x v="4"/>
  </r>
  <r>
    <x v="5"/>
    <x v="7"/>
    <x v="4"/>
    <x v="5"/>
  </r>
  <r>
    <x v="6"/>
    <x v="6"/>
    <x v="6"/>
    <x v="1"/>
  </r>
  <r>
    <x v="7"/>
    <x v="4"/>
    <x v="5"/>
    <x v="0"/>
  </r>
  <r>
    <x v="8"/>
    <x v="2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G1:J12" firstHeaderRow="1" firstDataRow="2" firstDataCol="1"/>
  <pivotFields count="4"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/>
    <pivotField dataField="1" compact="0" showAll="0"/>
    <pivotField dataField="1" compact="0" showAll="0"/>
  </pivotFields>
  <rowFields count="1">
    <field x="0"/>
  </rowFields>
  <colFields count="1">
    <field x="-2"/>
  </colFields>
  <dataFields count="3">
    <dataField name="Soma de Qtd de equipamentos" fld="1" baseField="0" baseItem="0"/>
    <dataField name="Soma de Calibrado" fld="2" baseField="0" baseItem="0"/>
    <dataField name="Soma de Vencido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.lourenco@suez.com" TargetMode="External"/><Relationship Id="rId299" Type="http://schemas.openxmlformats.org/officeDocument/2006/relationships/hyperlink" Target="mailto:rafael.campos@suez.com" TargetMode="External"/><Relationship Id="rId21" Type="http://schemas.openxmlformats.org/officeDocument/2006/relationships/hyperlink" Target="mailto:marcelo.soto@suez.com" TargetMode="External"/><Relationship Id="rId63" Type="http://schemas.openxmlformats.org/officeDocument/2006/relationships/hyperlink" Target="mailto:osvaldo.melo@suez.com" TargetMode="External"/><Relationship Id="rId159" Type="http://schemas.openxmlformats.org/officeDocument/2006/relationships/hyperlink" Target="mailto:kleber.silva@suez.com" TargetMode="External"/><Relationship Id="rId324" Type="http://schemas.openxmlformats.org/officeDocument/2006/relationships/hyperlink" Target="mailto:rafael.campos@suez.com" TargetMode="External"/><Relationship Id="rId366" Type="http://schemas.openxmlformats.org/officeDocument/2006/relationships/hyperlink" Target="mailto:felipe.rokicki@suez.com" TargetMode="External"/><Relationship Id="rId170" Type="http://schemas.openxmlformats.org/officeDocument/2006/relationships/hyperlink" Target="mailto:severino.silva@suez.com" TargetMode="External"/><Relationship Id="rId226" Type="http://schemas.openxmlformats.org/officeDocument/2006/relationships/hyperlink" Target="mailto:eduardo.mello@suez.com" TargetMode="External"/><Relationship Id="rId268" Type="http://schemas.openxmlformats.org/officeDocument/2006/relationships/hyperlink" Target="mailto:luiz.silva@suez.com" TargetMode="External"/><Relationship Id="rId32" Type="http://schemas.openxmlformats.org/officeDocument/2006/relationships/hyperlink" Target="mailto:davi.santos@suez.com" TargetMode="External"/><Relationship Id="rId74" Type="http://schemas.openxmlformats.org/officeDocument/2006/relationships/hyperlink" Target="mailto:rodrigo.silva@suez.com" TargetMode="External"/><Relationship Id="rId128" Type="http://schemas.openxmlformats.org/officeDocument/2006/relationships/hyperlink" Target="mailto:rodrigo.silva@suez.com" TargetMode="External"/><Relationship Id="rId335" Type="http://schemas.openxmlformats.org/officeDocument/2006/relationships/hyperlink" Target="mailto:rodrigo.amaro@suez.com" TargetMode="External"/><Relationship Id="rId377" Type="http://schemas.openxmlformats.org/officeDocument/2006/relationships/hyperlink" Target="mailto:amadeu.peixoto@suez.com" TargetMode="External"/><Relationship Id="rId5" Type="http://schemas.openxmlformats.org/officeDocument/2006/relationships/hyperlink" Target="mailto:an.santos@suez.com" TargetMode="External"/><Relationship Id="rId181" Type="http://schemas.openxmlformats.org/officeDocument/2006/relationships/hyperlink" Target="mailto:rafael.nascimento@suez.com" TargetMode="External"/><Relationship Id="rId237" Type="http://schemas.openxmlformats.org/officeDocument/2006/relationships/hyperlink" Target="mailto:ronaldo.melo@suez.com" TargetMode="External"/><Relationship Id="rId402" Type="http://schemas.openxmlformats.org/officeDocument/2006/relationships/hyperlink" Target="mailto:matheus.silva@suez.com" TargetMode="External"/><Relationship Id="rId279" Type="http://schemas.openxmlformats.org/officeDocument/2006/relationships/hyperlink" Target="mailto:rafaela.gomes@suez.com" TargetMode="External"/><Relationship Id="rId43" Type="http://schemas.openxmlformats.org/officeDocument/2006/relationships/hyperlink" Target="mailto:itana.souza@suez.com" TargetMode="External"/><Relationship Id="rId139" Type="http://schemas.openxmlformats.org/officeDocument/2006/relationships/hyperlink" Target="mailto:marcelo.soto@suez.com" TargetMode="External"/><Relationship Id="rId290" Type="http://schemas.openxmlformats.org/officeDocument/2006/relationships/hyperlink" Target="mailto:rafael.campos@suez.com" TargetMode="External"/><Relationship Id="rId304" Type="http://schemas.openxmlformats.org/officeDocument/2006/relationships/hyperlink" Target="mailto:braulio.herrera@suez.com" TargetMode="External"/><Relationship Id="rId346" Type="http://schemas.openxmlformats.org/officeDocument/2006/relationships/hyperlink" Target="mailto:rodrigo.amaro@suez.com" TargetMode="External"/><Relationship Id="rId388" Type="http://schemas.openxmlformats.org/officeDocument/2006/relationships/hyperlink" Target="mailto:giovana.tardelli@suez.com" TargetMode="External"/><Relationship Id="rId85" Type="http://schemas.openxmlformats.org/officeDocument/2006/relationships/hyperlink" Target="mailto:gerson.miranda@suez.com" TargetMode="External"/><Relationship Id="rId150" Type="http://schemas.openxmlformats.org/officeDocument/2006/relationships/hyperlink" Target="mailto:luiz.herculani@suez.com" TargetMode="External"/><Relationship Id="rId192" Type="http://schemas.openxmlformats.org/officeDocument/2006/relationships/hyperlink" Target="mailto:rafael.nascimento@suez.com" TargetMode="External"/><Relationship Id="rId206" Type="http://schemas.openxmlformats.org/officeDocument/2006/relationships/hyperlink" Target="mailto:jobson-rodrigo.silva@suez.com" TargetMode="External"/><Relationship Id="rId413" Type="http://schemas.openxmlformats.org/officeDocument/2006/relationships/hyperlink" Target="mailto:willian.paula@suez.com" TargetMode="External"/><Relationship Id="rId248" Type="http://schemas.openxmlformats.org/officeDocument/2006/relationships/hyperlink" Target="mailto:paulo.corsete@suez.com" TargetMode="External"/><Relationship Id="rId12" Type="http://schemas.openxmlformats.org/officeDocument/2006/relationships/hyperlink" Target="mailto:rosangela.soares@suez.com" TargetMode="External"/><Relationship Id="rId108" Type="http://schemas.openxmlformats.org/officeDocument/2006/relationships/hyperlink" Target="mailto:william.leiteromano@suez.com" TargetMode="External"/><Relationship Id="rId315" Type="http://schemas.openxmlformats.org/officeDocument/2006/relationships/hyperlink" Target="mailto:kleber.silva@suez.com" TargetMode="External"/><Relationship Id="rId357" Type="http://schemas.openxmlformats.org/officeDocument/2006/relationships/hyperlink" Target="mailto:bianca.dossantos@suez.com" TargetMode="External"/><Relationship Id="rId54" Type="http://schemas.openxmlformats.org/officeDocument/2006/relationships/hyperlink" Target="mailto:marcelo.soto@suez.com" TargetMode="External"/><Relationship Id="rId96" Type="http://schemas.openxmlformats.org/officeDocument/2006/relationships/hyperlink" Target="mailto:thiago.morais@suez.com" TargetMode="External"/><Relationship Id="rId161" Type="http://schemas.openxmlformats.org/officeDocument/2006/relationships/hyperlink" Target="mailto:kleber.silva@suez.com" TargetMode="External"/><Relationship Id="rId217" Type="http://schemas.openxmlformats.org/officeDocument/2006/relationships/hyperlink" Target="mailto:leonardo.goncalves@suez.com" TargetMode="External"/><Relationship Id="rId399" Type="http://schemas.openxmlformats.org/officeDocument/2006/relationships/hyperlink" Target="mailto:eduardo.zotto@suez.com" TargetMode="External"/><Relationship Id="rId259" Type="http://schemas.openxmlformats.org/officeDocument/2006/relationships/hyperlink" Target="mailto:karla.perin@suez.com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mailto:marcelo.soto@suez.com" TargetMode="External"/><Relationship Id="rId119" Type="http://schemas.openxmlformats.org/officeDocument/2006/relationships/hyperlink" Target="mailto:rodrigo.silva@suez.com" TargetMode="External"/><Relationship Id="rId270" Type="http://schemas.openxmlformats.org/officeDocument/2006/relationships/hyperlink" Target="mailto:matheus.bahr@suez.com" TargetMode="External"/><Relationship Id="rId326" Type="http://schemas.openxmlformats.org/officeDocument/2006/relationships/hyperlink" Target="mailto:rubens.giglioli@suez.com" TargetMode="External"/><Relationship Id="rId65" Type="http://schemas.openxmlformats.org/officeDocument/2006/relationships/hyperlink" Target="mailto:ozeas.rufino@suez.com" TargetMode="External"/><Relationship Id="rId130" Type="http://schemas.openxmlformats.org/officeDocument/2006/relationships/hyperlink" Target="mailto:jose.nascimento@suez.com" TargetMode="External"/><Relationship Id="rId368" Type="http://schemas.openxmlformats.org/officeDocument/2006/relationships/hyperlink" Target="mailto:felipe.rokicki@suez.com" TargetMode="External"/><Relationship Id="rId172" Type="http://schemas.openxmlformats.org/officeDocument/2006/relationships/hyperlink" Target="mailto:giovana.tardelli@suez.com" TargetMode="External"/><Relationship Id="rId228" Type="http://schemas.openxmlformats.org/officeDocument/2006/relationships/hyperlink" Target="mailto:eduardo.mello@suez.com" TargetMode="External"/><Relationship Id="rId281" Type="http://schemas.openxmlformats.org/officeDocument/2006/relationships/hyperlink" Target="mailto:vinicius.paula@suez.com" TargetMode="External"/><Relationship Id="rId337" Type="http://schemas.openxmlformats.org/officeDocument/2006/relationships/hyperlink" Target="mailto:marcelo.bovolenta@suez.com" TargetMode="External"/><Relationship Id="rId34" Type="http://schemas.openxmlformats.org/officeDocument/2006/relationships/hyperlink" Target="mailto:davi.santos@suez.com" TargetMode="External"/><Relationship Id="rId76" Type="http://schemas.openxmlformats.org/officeDocument/2006/relationships/hyperlink" Target="mailto:rodrigo.silva@suez.com" TargetMode="External"/><Relationship Id="rId141" Type="http://schemas.openxmlformats.org/officeDocument/2006/relationships/hyperlink" Target="mailto:marcelo.soto@suez.com" TargetMode="External"/><Relationship Id="rId379" Type="http://schemas.openxmlformats.org/officeDocument/2006/relationships/hyperlink" Target="mailto:amadeu.peixoto@suez.com" TargetMode="External"/><Relationship Id="rId7" Type="http://schemas.openxmlformats.org/officeDocument/2006/relationships/hyperlink" Target="mailto:adalberto.diniz@suez.com" TargetMode="External"/><Relationship Id="rId183" Type="http://schemas.openxmlformats.org/officeDocument/2006/relationships/hyperlink" Target="mailto:rafael.nascimento@suez.com" TargetMode="External"/><Relationship Id="rId239" Type="http://schemas.openxmlformats.org/officeDocument/2006/relationships/hyperlink" Target="mailto:ronaldo.melo@suez.com" TargetMode="External"/><Relationship Id="rId390" Type="http://schemas.openxmlformats.org/officeDocument/2006/relationships/hyperlink" Target="mailto:ana.oliveira@suez.com" TargetMode="External"/><Relationship Id="rId404" Type="http://schemas.openxmlformats.org/officeDocument/2006/relationships/hyperlink" Target="mailto:patrick.casagrande@suez.com" TargetMode="External"/><Relationship Id="rId250" Type="http://schemas.openxmlformats.org/officeDocument/2006/relationships/hyperlink" Target="mailto:fernanda.kaiser@suez.com" TargetMode="External"/><Relationship Id="rId292" Type="http://schemas.openxmlformats.org/officeDocument/2006/relationships/hyperlink" Target="mailto:flaminio.neto@suez.com" TargetMode="External"/><Relationship Id="rId306" Type="http://schemas.openxmlformats.org/officeDocument/2006/relationships/hyperlink" Target="mailto:an.santos@suez.com" TargetMode="External"/><Relationship Id="rId45" Type="http://schemas.openxmlformats.org/officeDocument/2006/relationships/hyperlink" Target="mailto:tatiana.almeida@suez.com" TargetMode="External"/><Relationship Id="rId87" Type="http://schemas.openxmlformats.org/officeDocument/2006/relationships/hyperlink" Target="mailto:rodrigo.silva@suez.com" TargetMode="External"/><Relationship Id="rId110" Type="http://schemas.openxmlformats.org/officeDocument/2006/relationships/hyperlink" Target="mailto:william.leiteromano@suez.com" TargetMode="External"/><Relationship Id="rId348" Type="http://schemas.openxmlformats.org/officeDocument/2006/relationships/hyperlink" Target="mailto:amadeu.peixoto@suez.com" TargetMode="External"/><Relationship Id="rId152" Type="http://schemas.openxmlformats.org/officeDocument/2006/relationships/hyperlink" Target="mailto:luiz.herculani@suez.com" TargetMode="External"/><Relationship Id="rId194" Type="http://schemas.openxmlformats.org/officeDocument/2006/relationships/hyperlink" Target="mailto:rafael.nascimento@suez.com" TargetMode="External"/><Relationship Id="rId208" Type="http://schemas.openxmlformats.org/officeDocument/2006/relationships/hyperlink" Target="mailto:jobson-rodrigo.silva@suez.com" TargetMode="External"/><Relationship Id="rId415" Type="http://schemas.openxmlformats.org/officeDocument/2006/relationships/hyperlink" Target="mailto:willian.paula@suez.com" TargetMode="External"/><Relationship Id="rId261" Type="http://schemas.openxmlformats.org/officeDocument/2006/relationships/hyperlink" Target="mailto:karla.perin@suez.com" TargetMode="External"/><Relationship Id="rId14" Type="http://schemas.openxmlformats.org/officeDocument/2006/relationships/hyperlink" Target="mailto:tatiana.almeida@suez.com" TargetMode="External"/><Relationship Id="rId56" Type="http://schemas.openxmlformats.org/officeDocument/2006/relationships/hyperlink" Target="mailto:an.santos@suez.com" TargetMode="External"/><Relationship Id="rId317" Type="http://schemas.openxmlformats.org/officeDocument/2006/relationships/hyperlink" Target="mailto:caio.tascano@suez.com" TargetMode="External"/><Relationship Id="rId359" Type="http://schemas.openxmlformats.org/officeDocument/2006/relationships/hyperlink" Target="mailto:fabio.morais@suez.com" TargetMode="External"/><Relationship Id="rId98" Type="http://schemas.openxmlformats.org/officeDocument/2006/relationships/hyperlink" Target="mailto:jobson-rodrigo.silva@suez.com" TargetMode="External"/><Relationship Id="rId121" Type="http://schemas.openxmlformats.org/officeDocument/2006/relationships/hyperlink" Target="mailto:gabriel.lourenco@suez.com" TargetMode="External"/><Relationship Id="rId163" Type="http://schemas.openxmlformats.org/officeDocument/2006/relationships/hyperlink" Target="mailto:anderson.oliveira@suez.com" TargetMode="External"/><Relationship Id="rId219" Type="http://schemas.openxmlformats.org/officeDocument/2006/relationships/hyperlink" Target="mailto:leonardo.goncalves@suez.com" TargetMode="External"/><Relationship Id="rId370" Type="http://schemas.openxmlformats.org/officeDocument/2006/relationships/hyperlink" Target="mailto:felipe.rokicki@suez.com" TargetMode="External"/><Relationship Id="rId230" Type="http://schemas.openxmlformats.org/officeDocument/2006/relationships/hyperlink" Target="mailto:eduardo.mello@suez.com" TargetMode="External"/><Relationship Id="rId25" Type="http://schemas.openxmlformats.org/officeDocument/2006/relationships/hyperlink" Target="mailto:marcelo.soto@suez.com" TargetMode="External"/><Relationship Id="rId67" Type="http://schemas.openxmlformats.org/officeDocument/2006/relationships/hyperlink" Target="mailto:ozeas.rufino@suez.com" TargetMode="External"/><Relationship Id="rId272" Type="http://schemas.openxmlformats.org/officeDocument/2006/relationships/hyperlink" Target="mailto:ronaldo.melo@suez.com" TargetMode="External"/><Relationship Id="rId328" Type="http://schemas.openxmlformats.org/officeDocument/2006/relationships/hyperlink" Target="mailto:thiago.garcia@suez.com" TargetMode="External"/><Relationship Id="rId132" Type="http://schemas.openxmlformats.org/officeDocument/2006/relationships/hyperlink" Target="mailto:jose.nascimento@suez.com" TargetMode="External"/><Relationship Id="rId174" Type="http://schemas.openxmlformats.org/officeDocument/2006/relationships/hyperlink" Target="mailto:giovana.tardelli@suez.com" TargetMode="External"/><Relationship Id="rId381" Type="http://schemas.openxmlformats.org/officeDocument/2006/relationships/hyperlink" Target="mailto:davi.santos@suez.com" TargetMode="External"/><Relationship Id="rId241" Type="http://schemas.openxmlformats.org/officeDocument/2006/relationships/hyperlink" Target="mailto:miguel.frug@suez.com" TargetMode="External"/><Relationship Id="rId36" Type="http://schemas.openxmlformats.org/officeDocument/2006/relationships/hyperlink" Target="mailto:davi.santos@suez.com" TargetMode="External"/><Relationship Id="rId283" Type="http://schemas.openxmlformats.org/officeDocument/2006/relationships/hyperlink" Target="mailto:daniel.atala@suez.com" TargetMode="External"/><Relationship Id="rId339" Type="http://schemas.openxmlformats.org/officeDocument/2006/relationships/hyperlink" Target="mailto:ulisses.sibia@suez.com" TargetMode="External"/><Relationship Id="rId78" Type="http://schemas.openxmlformats.org/officeDocument/2006/relationships/hyperlink" Target="mailto:rodrigo.silva@suez.com" TargetMode="External"/><Relationship Id="rId101" Type="http://schemas.openxmlformats.org/officeDocument/2006/relationships/hyperlink" Target="mailto:rodrigo.silva@suez.com" TargetMode="External"/><Relationship Id="rId143" Type="http://schemas.openxmlformats.org/officeDocument/2006/relationships/hyperlink" Target="mailto:felipe.viegas@suez.com" TargetMode="External"/><Relationship Id="rId185" Type="http://schemas.openxmlformats.org/officeDocument/2006/relationships/hyperlink" Target="mailto:rafael.nascimento@suez.com" TargetMode="External"/><Relationship Id="rId350" Type="http://schemas.openxmlformats.org/officeDocument/2006/relationships/hyperlink" Target="mailto:amadeu.peixoto@suez.com" TargetMode="External"/><Relationship Id="rId406" Type="http://schemas.openxmlformats.org/officeDocument/2006/relationships/hyperlink" Target="mailto:patrick.casagrande@suez.com" TargetMode="External"/><Relationship Id="rId9" Type="http://schemas.openxmlformats.org/officeDocument/2006/relationships/hyperlink" Target="mailto:adalberto.diniz@suez.com" TargetMode="External"/><Relationship Id="rId210" Type="http://schemas.openxmlformats.org/officeDocument/2006/relationships/hyperlink" Target="mailto:jobson-rodrigo.silva@suez.com" TargetMode="External"/><Relationship Id="rId392" Type="http://schemas.openxmlformats.org/officeDocument/2006/relationships/hyperlink" Target="mailto:ana.oliveira@suez.com" TargetMode="External"/><Relationship Id="rId252" Type="http://schemas.openxmlformats.org/officeDocument/2006/relationships/hyperlink" Target="mailto:fernanda.kaiser@suez.com" TargetMode="External"/><Relationship Id="rId294" Type="http://schemas.openxmlformats.org/officeDocument/2006/relationships/hyperlink" Target="mailto:flaminio.neto@suez.com" TargetMode="External"/><Relationship Id="rId308" Type="http://schemas.openxmlformats.org/officeDocument/2006/relationships/hyperlink" Target="mailto:braulio.herrera@suez.com" TargetMode="External"/><Relationship Id="rId47" Type="http://schemas.openxmlformats.org/officeDocument/2006/relationships/hyperlink" Target="mailto:tatiana.almeida@suez.com" TargetMode="External"/><Relationship Id="rId89" Type="http://schemas.openxmlformats.org/officeDocument/2006/relationships/hyperlink" Target="mailto:rodrigo.silva@suez.com" TargetMode="External"/><Relationship Id="rId112" Type="http://schemas.openxmlformats.org/officeDocument/2006/relationships/hyperlink" Target="mailto:matheus.ferreira@suez.com" TargetMode="External"/><Relationship Id="rId154" Type="http://schemas.openxmlformats.org/officeDocument/2006/relationships/hyperlink" Target="mailto:rafael.nascimento@suez.com" TargetMode="External"/><Relationship Id="rId361" Type="http://schemas.openxmlformats.org/officeDocument/2006/relationships/hyperlink" Target="mailto:fabio.morais@suez.com" TargetMode="External"/><Relationship Id="rId196" Type="http://schemas.openxmlformats.org/officeDocument/2006/relationships/hyperlink" Target="mailto:rafael.nascimento@suez.com" TargetMode="External"/><Relationship Id="rId417" Type="http://schemas.openxmlformats.org/officeDocument/2006/relationships/hyperlink" Target="mailto:murilo.santos@suez.com" TargetMode="External"/><Relationship Id="rId16" Type="http://schemas.openxmlformats.org/officeDocument/2006/relationships/hyperlink" Target="mailto:tatiana.almeida@suez.com" TargetMode="External"/><Relationship Id="rId221" Type="http://schemas.openxmlformats.org/officeDocument/2006/relationships/hyperlink" Target="mailto:leonardo.goncalves@suez.com" TargetMode="External"/><Relationship Id="rId263" Type="http://schemas.openxmlformats.org/officeDocument/2006/relationships/hyperlink" Target="mailto:karla.perin@suez.com" TargetMode="External"/><Relationship Id="rId319" Type="http://schemas.openxmlformats.org/officeDocument/2006/relationships/hyperlink" Target="mailto:caio.tascano@suez.com" TargetMode="External"/><Relationship Id="rId58" Type="http://schemas.openxmlformats.org/officeDocument/2006/relationships/hyperlink" Target="mailto:an.santos@suez.com" TargetMode="External"/><Relationship Id="rId123" Type="http://schemas.openxmlformats.org/officeDocument/2006/relationships/hyperlink" Target="mailto:gabriel.lourenco@suez.com" TargetMode="External"/><Relationship Id="rId330" Type="http://schemas.openxmlformats.org/officeDocument/2006/relationships/hyperlink" Target="mailto:rafael.nascimento@suez.com" TargetMode="External"/><Relationship Id="rId165" Type="http://schemas.openxmlformats.org/officeDocument/2006/relationships/hyperlink" Target="mailto:anderson.oliveira@suez.com" TargetMode="External"/><Relationship Id="rId372" Type="http://schemas.openxmlformats.org/officeDocument/2006/relationships/hyperlink" Target="mailto:rony.funes@suez.com" TargetMode="External"/><Relationship Id="rId232" Type="http://schemas.openxmlformats.org/officeDocument/2006/relationships/hyperlink" Target="mailto:eduardo.mello@suez.com" TargetMode="External"/><Relationship Id="rId274" Type="http://schemas.openxmlformats.org/officeDocument/2006/relationships/hyperlink" Target="mailto:ronaldo.melo@suez.com" TargetMode="External"/><Relationship Id="rId27" Type="http://schemas.openxmlformats.org/officeDocument/2006/relationships/hyperlink" Target="mailto:itana.souza@suez.com" TargetMode="External"/><Relationship Id="rId69" Type="http://schemas.openxmlformats.org/officeDocument/2006/relationships/hyperlink" Target="mailto:rodrigo.silva@suez.com" TargetMode="External"/><Relationship Id="rId134" Type="http://schemas.openxmlformats.org/officeDocument/2006/relationships/hyperlink" Target="mailto:rodrigo.silva@suez.com" TargetMode="External"/><Relationship Id="rId80" Type="http://schemas.openxmlformats.org/officeDocument/2006/relationships/hyperlink" Target="mailto:marcelo.soto@suez.com" TargetMode="External"/><Relationship Id="rId176" Type="http://schemas.openxmlformats.org/officeDocument/2006/relationships/hyperlink" Target="mailto:rafael.nascimento@suez.com" TargetMode="External"/><Relationship Id="rId341" Type="http://schemas.openxmlformats.org/officeDocument/2006/relationships/hyperlink" Target="mailto:ulisses.sibia@suez.com" TargetMode="External"/><Relationship Id="rId383" Type="http://schemas.openxmlformats.org/officeDocument/2006/relationships/hyperlink" Target="mailto:davi.santos@suez.com" TargetMode="External"/><Relationship Id="rId201" Type="http://schemas.openxmlformats.org/officeDocument/2006/relationships/hyperlink" Target="mailto:rafael.pedroso@suez.com" TargetMode="External"/><Relationship Id="rId243" Type="http://schemas.openxmlformats.org/officeDocument/2006/relationships/hyperlink" Target="mailto:luis-guillermo.freites@suez.com" TargetMode="External"/><Relationship Id="rId285" Type="http://schemas.openxmlformats.org/officeDocument/2006/relationships/hyperlink" Target="mailto:ronaldo.melo@suez.com" TargetMode="External"/><Relationship Id="rId17" Type="http://schemas.openxmlformats.org/officeDocument/2006/relationships/hyperlink" Target="mailto:marcelo.soto@suez.com" TargetMode="External"/><Relationship Id="rId38" Type="http://schemas.openxmlformats.org/officeDocument/2006/relationships/hyperlink" Target="mailto:davi.santos@suez.com" TargetMode="External"/><Relationship Id="rId59" Type="http://schemas.openxmlformats.org/officeDocument/2006/relationships/hyperlink" Target="mailto:anderson.souza@suez.com" TargetMode="External"/><Relationship Id="rId103" Type="http://schemas.openxmlformats.org/officeDocument/2006/relationships/hyperlink" Target="mailto:rodrigo.silva@suez.com" TargetMode="External"/><Relationship Id="rId124" Type="http://schemas.openxmlformats.org/officeDocument/2006/relationships/hyperlink" Target="mailto:rodrigo.silva@suez.com" TargetMode="External"/><Relationship Id="rId310" Type="http://schemas.openxmlformats.org/officeDocument/2006/relationships/hyperlink" Target="mailto:an.santos@suez.com" TargetMode="External"/><Relationship Id="rId70" Type="http://schemas.openxmlformats.org/officeDocument/2006/relationships/hyperlink" Target="mailto:rodrigo.silva@suez.com" TargetMode="External"/><Relationship Id="rId91" Type="http://schemas.openxmlformats.org/officeDocument/2006/relationships/hyperlink" Target="mailto:rodrigo.silva@suez.com" TargetMode="External"/><Relationship Id="rId145" Type="http://schemas.openxmlformats.org/officeDocument/2006/relationships/hyperlink" Target="mailto:felipe.viegas@suez.com" TargetMode="External"/><Relationship Id="rId166" Type="http://schemas.openxmlformats.org/officeDocument/2006/relationships/hyperlink" Target="mailto:adriano.ribeiro@suez.com" TargetMode="External"/><Relationship Id="rId187" Type="http://schemas.openxmlformats.org/officeDocument/2006/relationships/hyperlink" Target="mailto:rafael.nascimento@suez.com" TargetMode="External"/><Relationship Id="rId331" Type="http://schemas.openxmlformats.org/officeDocument/2006/relationships/hyperlink" Target="mailto:rodrigo.amaro@suez.com" TargetMode="External"/><Relationship Id="rId352" Type="http://schemas.openxmlformats.org/officeDocument/2006/relationships/hyperlink" Target="mailto:amadeu.peixoto@suez.com" TargetMode="External"/><Relationship Id="rId373" Type="http://schemas.openxmlformats.org/officeDocument/2006/relationships/hyperlink" Target="mailto:thiago.ferreiradasilva@suez.com" TargetMode="External"/><Relationship Id="rId394" Type="http://schemas.openxmlformats.org/officeDocument/2006/relationships/hyperlink" Target="mailto:gustavo.pereira@suez.com" TargetMode="External"/><Relationship Id="rId408" Type="http://schemas.openxmlformats.org/officeDocument/2006/relationships/hyperlink" Target="mailto:volmir.alberti@suez.com" TargetMode="External"/><Relationship Id="rId1" Type="http://schemas.openxmlformats.org/officeDocument/2006/relationships/hyperlink" Target="mailto:luiz.silva@suez.com" TargetMode="External"/><Relationship Id="rId212" Type="http://schemas.openxmlformats.org/officeDocument/2006/relationships/hyperlink" Target="mailto:jobson-rodrigo.silva@suez.com" TargetMode="External"/><Relationship Id="rId233" Type="http://schemas.openxmlformats.org/officeDocument/2006/relationships/hyperlink" Target="mailto:eduardo.mello@suez.com" TargetMode="External"/><Relationship Id="rId254" Type="http://schemas.openxmlformats.org/officeDocument/2006/relationships/hyperlink" Target="mailto:fernanda.kaiser@suez.com" TargetMode="External"/><Relationship Id="rId28" Type="http://schemas.openxmlformats.org/officeDocument/2006/relationships/hyperlink" Target="mailto:marcelo.soto@suez.com" TargetMode="External"/><Relationship Id="rId49" Type="http://schemas.openxmlformats.org/officeDocument/2006/relationships/hyperlink" Target="mailto:tatiana.almeida@suez.com" TargetMode="External"/><Relationship Id="rId114" Type="http://schemas.openxmlformats.org/officeDocument/2006/relationships/hyperlink" Target="mailto:matheus.ferreira@suez.com" TargetMode="External"/><Relationship Id="rId275" Type="http://schemas.openxmlformats.org/officeDocument/2006/relationships/hyperlink" Target="mailto:thiago.ferreiradasilva@suez.com" TargetMode="External"/><Relationship Id="rId296" Type="http://schemas.openxmlformats.org/officeDocument/2006/relationships/hyperlink" Target="mailto:raul.oliveira@suez.com" TargetMode="External"/><Relationship Id="rId300" Type="http://schemas.openxmlformats.org/officeDocument/2006/relationships/hyperlink" Target="mailto:braulio.herrera@suez.com" TargetMode="External"/><Relationship Id="rId60" Type="http://schemas.openxmlformats.org/officeDocument/2006/relationships/hyperlink" Target="mailto:hugo.cavalcante@suez.com" TargetMode="External"/><Relationship Id="rId81" Type="http://schemas.openxmlformats.org/officeDocument/2006/relationships/hyperlink" Target="mailto:gerson.miranda@suez.com" TargetMode="External"/><Relationship Id="rId135" Type="http://schemas.openxmlformats.org/officeDocument/2006/relationships/hyperlink" Target="mailto:marcelo.soto@suez.com" TargetMode="External"/><Relationship Id="rId156" Type="http://schemas.openxmlformats.org/officeDocument/2006/relationships/hyperlink" Target="mailto:adriano.ribeiro@suez.com" TargetMode="External"/><Relationship Id="rId177" Type="http://schemas.openxmlformats.org/officeDocument/2006/relationships/hyperlink" Target="mailto:rafael.nascimento@suez.com" TargetMode="External"/><Relationship Id="rId198" Type="http://schemas.openxmlformats.org/officeDocument/2006/relationships/hyperlink" Target="mailto:rafael.pedroso@suez.com" TargetMode="External"/><Relationship Id="rId321" Type="http://schemas.openxmlformats.org/officeDocument/2006/relationships/hyperlink" Target="mailto:leonardo.goncalves@suez.com" TargetMode="External"/><Relationship Id="rId342" Type="http://schemas.openxmlformats.org/officeDocument/2006/relationships/hyperlink" Target="mailto:renato.chialastri@suez.com" TargetMode="External"/><Relationship Id="rId363" Type="http://schemas.openxmlformats.org/officeDocument/2006/relationships/hyperlink" Target="mailto:fabio.morais@suez.com" TargetMode="External"/><Relationship Id="rId384" Type="http://schemas.openxmlformats.org/officeDocument/2006/relationships/hyperlink" Target="mailto:clovis.oliveira@suez.com" TargetMode="External"/><Relationship Id="rId419" Type="http://schemas.openxmlformats.org/officeDocument/2006/relationships/hyperlink" Target="mailto:leandro.zunkowski@suez.com" TargetMode="External"/><Relationship Id="rId202" Type="http://schemas.openxmlformats.org/officeDocument/2006/relationships/hyperlink" Target="mailto:jobson-rodrigo.silva@suez.com" TargetMode="External"/><Relationship Id="rId223" Type="http://schemas.openxmlformats.org/officeDocument/2006/relationships/hyperlink" Target="mailto:leonardo.goncalves@suez.com" TargetMode="External"/><Relationship Id="rId244" Type="http://schemas.openxmlformats.org/officeDocument/2006/relationships/hyperlink" Target="mailto:luis-guillermo.freites@suez.com" TargetMode="External"/><Relationship Id="rId18" Type="http://schemas.openxmlformats.org/officeDocument/2006/relationships/hyperlink" Target="mailto:tatiana.almeida@suez.com" TargetMode="External"/><Relationship Id="rId39" Type="http://schemas.openxmlformats.org/officeDocument/2006/relationships/hyperlink" Target="mailto:itana.souza@suez.com" TargetMode="External"/><Relationship Id="rId265" Type="http://schemas.openxmlformats.org/officeDocument/2006/relationships/hyperlink" Target="mailto:karla.perin@suez.com" TargetMode="External"/><Relationship Id="rId286" Type="http://schemas.openxmlformats.org/officeDocument/2006/relationships/hyperlink" Target="mailto:natalia.correa@suez.com" TargetMode="External"/><Relationship Id="rId50" Type="http://schemas.openxmlformats.org/officeDocument/2006/relationships/hyperlink" Target="mailto:marcelo.soto@suez.com" TargetMode="External"/><Relationship Id="rId104" Type="http://schemas.openxmlformats.org/officeDocument/2006/relationships/hyperlink" Target="mailto:aliny.nunes@suez.com" TargetMode="External"/><Relationship Id="rId125" Type="http://schemas.openxmlformats.org/officeDocument/2006/relationships/hyperlink" Target="mailto:rodrigo.silva@suez.com" TargetMode="External"/><Relationship Id="rId146" Type="http://schemas.openxmlformats.org/officeDocument/2006/relationships/hyperlink" Target="mailto:guilherme.garcia@suez.com" TargetMode="External"/><Relationship Id="rId167" Type="http://schemas.openxmlformats.org/officeDocument/2006/relationships/hyperlink" Target="mailto:joseane.macena@suez.com" TargetMode="External"/><Relationship Id="rId188" Type="http://schemas.openxmlformats.org/officeDocument/2006/relationships/hyperlink" Target="mailto:rafael.nascimento@suez.com" TargetMode="External"/><Relationship Id="rId311" Type="http://schemas.openxmlformats.org/officeDocument/2006/relationships/hyperlink" Target="mailto:kleber.silva@suez.com" TargetMode="External"/><Relationship Id="rId332" Type="http://schemas.openxmlformats.org/officeDocument/2006/relationships/hyperlink" Target="mailto:rafael.nascimento@suez.com" TargetMode="External"/><Relationship Id="rId353" Type="http://schemas.openxmlformats.org/officeDocument/2006/relationships/hyperlink" Target="mailto:lucas.munhoz@suez.com" TargetMode="External"/><Relationship Id="rId374" Type="http://schemas.openxmlformats.org/officeDocument/2006/relationships/hyperlink" Target="mailto:thiago.ferreiradasilva@suez.com" TargetMode="External"/><Relationship Id="rId395" Type="http://schemas.openxmlformats.org/officeDocument/2006/relationships/hyperlink" Target="mailto:everton.delturqui@suez.com" TargetMode="External"/><Relationship Id="rId409" Type="http://schemas.openxmlformats.org/officeDocument/2006/relationships/hyperlink" Target="mailto:glauber.ruiz@suez.com" TargetMode="External"/><Relationship Id="rId71" Type="http://schemas.openxmlformats.org/officeDocument/2006/relationships/hyperlink" Target="mailto:rodrigo.silva@suez.com" TargetMode="External"/><Relationship Id="rId92" Type="http://schemas.openxmlformats.org/officeDocument/2006/relationships/hyperlink" Target="mailto:thiago.morais@suez.com" TargetMode="External"/><Relationship Id="rId213" Type="http://schemas.openxmlformats.org/officeDocument/2006/relationships/hyperlink" Target="mailto:ronaldo.melo@suez.com" TargetMode="External"/><Relationship Id="rId234" Type="http://schemas.openxmlformats.org/officeDocument/2006/relationships/hyperlink" Target="mailto:eduardo.mello@suez.com" TargetMode="External"/><Relationship Id="rId420" Type="http://schemas.openxmlformats.org/officeDocument/2006/relationships/hyperlink" Target="mailto:leandro.zunkowski@suez.com" TargetMode="External"/><Relationship Id="rId2" Type="http://schemas.openxmlformats.org/officeDocument/2006/relationships/hyperlink" Target="mailto:edmilson.santos@suez.com" TargetMode="External"/><Relationship Id="rId29" Type="http://schemas.openxmlformats.org/officeDocument/2006/relationships/hyperlink" Target="mailto:tatiana.almeida@suez.com" TargetMode="External"/><Relationship Id="rId255" Type="http://schemas.openxmlformats.org/officeDocument/2006/relationships/hyperlink" Target="mailto:fernanda.kaiser@suez.com" TargetMode="External"/><Relationship Id="rId276" Type="http://schemas.openxmlformats.org/officeDocument/2006/relationships/hyperlink" Target="mailto:ronaldo.melo@suez.com" TargetMode="External"/><Relationship Id="rId297" Type="http://schemas.openxmlformats.org/officeDocument/2006/relationships/hyperlink" Target="mailto:raul.oliveira@suez.com" TargetMode="External"/><Relationship Id="rId40" Type="http://schemas.openxmlformats.org/officeDocument/2006/relationships/hyperlink" Target="mailto:marcelo.soto@suez.com" TargetMode="External"/><Relationship Id="rId115" Type="http://schemas.openxmlformats.org/officeDocument/2006/relationships/hyperlink" Target="mailto:carlos.santos@suez.com" TargetMode="External"/><Relationship Id="rId136" Type="http://schemas.openxmlformats.org/officeDocument/2006/relationships/hyperlink" Target="mailto:felipe.viegas@suez.com" TargetMode="External"/><Relationship Id="rId157" Type="http://schemas.openxmlformats.org/officeDocument/2006/relationships/hyperlink" Target="mailto:anderson.oliveira@suez.com" TargetMode="External"/><Relationship Id="rId178" Type="http://schemas.openxmlformats.org/officeDocument/2006/relationships/hyperlink" Target="mailto:rafael.nascimento@suez.com" TargetMode="External"/><Relationship Id="rId301" Type="http://schemas.openxmlformats.org/officeDocument/2006/relationships/hyperlink" Target="mailto:braulio.herrera@suez.com" TargetMode="External"/><Relationship Id="rId322" Type="http://schemas.openxmlformats.org/officeDocument/2006/relationships/hyperlink" Target="mailto:leonardo.goncalves@suez.com" TargetMode="External"/><Relationship Id="rId343" Type="http://schemas.openxmlformats.org/officeDocument/2006/relationships/hyperlink" Target="mailto:ulisses.sibia@suez.com" TargetMode="External"/><Relationship Id="rId364" Type="http://schemas.openxmlformats.org/officeDocument/2006/relationships/hyperlink" Target="mailto:felipe.rokicki@suez.com" TargetMode="External"/><Relationship Id="rId61" Type="http://schemas.openxmlformats.org/officeDocument/2006/relationships/hyperlink" Target="mailto:osvaldo.melo@suez.com" TargetMode="External"/><Relationship Id="rId82" Type="http://schemas.openxmlformats.org/officeDocument/2006/relationships/hyperlink" Target="mailto:rafael.campos@suez.com" TargetMode="External"/><Relationship Id="rId199" Type="http://schemas.openxmlformats.org/officeDocument/2006/relationships/hyperlink" Target="mailto:leandro.zunkowski@suez.com" TargetMode="External"/><Relationship Id="rId203" Type="http://schemas.openxmlformats.org/officeDocument/2006/relationships/hyperlink" Target="mailto:ronaldo.melo@suez.com" TargetMode="External"/><Relationship Id="rId385" Type="http://schemas.openxmlformats.org/officeDocument/2006/relationships/hyperlink" Target="mailto:clovis.oliveira@suez.com" TargetMode="External"/><Relationship Id="rId19" Type="http://schemas.openxmlformats.org/officeDocument/2006/relationships/hyperlink" Target="mailto:marcelo.soto@suez.com" TargetMode="External"/><Relationship Id="rId224" Type="http://schemas.openxmlformats.org/officeDocument/2006/relationships/hyperlink" Target="mailto:leonardo.goncalves@suez.com" TargetMode="External"/><Relationship Id="rId245" Type="http://schemas.openxmlformats.org/officeDocument/2006/relationships/hyperlink" Target="mailto:luis-guillermo.freites@suez.com" TargetMode="External"/><Relationship Id="rId266" Type="http://schemas.openxmlformats.org/officeDocument/2006/relationships/hyperlink" Target="mailto:luiz.silva@suez.com" TargetMode="External"/><Relationship Id="rId287" Type="http://schemas.openxmlformats.org/officeDocument/2006/relationships/hyperlink" Target="mailto:rafael.campos@suez.com" TargetMode="External"/><Relationship Id="rId410" Type="http://schemas.openxmlformats.org/officeDocument/2006/relationships/hyperlink" Target="mailto:rafael.nascimento@suez.com" TargetMode="External"/><Relationship Id="rId30" Type="http://schemas.openxmlformats.org/officeDocument/2006/relationships/hyperlink" Target="mailto:davi.santos@suez.com" TargetMode="External"/><Relationship Id="rId105" Type="http://schemas.openxmlformats.org/officeDocument/2006/relationships/hyperlink" Target="mailto:rodrigo.silva@suez.com" TargetMode="External"/><Relationship Id="rId126" Type="http://schemas.openxmlformats.org/officeDocument/2006/relationships/hyperlink" Target="mailto:rodrigo.silva@suez.com" TargetMode="External"/><Relationship Id="rId147" Type="http://schemas.openxmlformats.org/officeDocument/2006/relationships/hyperlink" Target="mailto:felipe.viegas@suez.com" TargetMode="External"/><Relationship Id="rId168" Type="http://schemas.openxmlformats.org/officeDocument/2006/relationships/hyperlink" Target="mailto:severino.silva@suez.com" TargetMode="External"/><Relationship Id="rId312" Type="http://schemas.openxmlformats.org/officeDocument/2006/relationships/hyperlink" Target="mailto:kleber.silva@suez.com" TargetMode="External"/><Relationship Id="rId333" Type="http://schemas.openxmlformats.org/officeDocument/2006/relationships/hyperlink" Target="mailto:marcelo.bovolenta@suez.com" TargetMode="External"/><Relationship Id="rId354" Type="http://schemas.openxmlformats.org/officeDocument/2006/relationships/hyperlink" Target="mailto:amadeu.peixoto@suez.com" TargetMode="External"/><Relationship Id="rId51" Type="http://schemas.openxmlformats.org/officeDocument/2006/relationships/hyperlink" Target="mailto:tatiana.almeida@suez.com" TargetMode="External"/><Relationship Id="rId72" Type="http://schemas.openxmlformats.org/officeDocument/2006/relationships/hyperlink" Target="mailto:rodrigo.silva@suez.com" TargetMode="External"/><Relationship Id="rId93" Type="http://schemas.openxmlformats.org/officeDocument/2006/relationships/hyperlink" Target="mailto:carlos.santos@suez.com" TargetMode="External"/><Relationship Id="rId189" Type="http://schemas.openxmlformats.org/officeDocument/2006/relationships/hyperlink" Target="mailto:rafael.nascimento@suez.com" TargetMode="External"/><Relationship Id="rId375" Type="http://schemas.openxmlformats.org/officeDocument/2006/relationships/hyperlink" Target="mailto:thiago.ferreiradasilva@suez.com" TargetMode="External"/><Relationship Id="rId396" Type="http://schemas.openxmlformats.org/officeDocument/2006/relationships/hyperlink" Target="mailto:everton.delturqui@suez.com" TargetMode="External"/><Relationship Id="rId3" Type="http://schemas.openxmlformats.org/officeDocument/2006/relationships/hyperlink" Target="mailto:luiz.silva@suez.com" TargetMode="External"/><Relationship Id="rId214" Type="http://schemas.openxmlformats.org/officeDocument/2006/relationships/hyperlink" Target="mailto:leonardo.goncalves@suez.com" TargetMode="External"/><Relationship Id="rId235" Type="http://schemas.openxmlformats.org/officeDocument/2006/relationships/hyperlink" Target="mailto:ronaldo.melo@suez.com" TargetMode="External"/><Relationship Id="rId256" Type="http://schemas.openxmlformats.org/officeDocument/2006/relationships/hyperlink" Target="mailto:fernanda.kaiser@suez.com" TargetMode="External"/><Relationship Id="rId277" Type="http://schemas.openxmlformats.org/officeDocument/2006/relationships/hyperlink" Target="mailto:vinicius.paula@suez.com" TargetMode="External"/><Relationship Id="rId298" Type="http://schemas.openxmlformats.org/officeDocument/2006/relationships/hyperlink" Target="mailto:an.santos@suez.com" TargetMode="External"/><Relationship Id="rId400" Type="http://schemas.openxmlformats.org/officeDocument/2006/relationships/hyperlink" Target="mailto:everton.delturqui@suez.com" TargetMode="External"/><Relationship Id="rId421" Type="http://schemas.openxmlformats.org/officeDocument/2006/relationships/hyperlink" Target="mailto:leandro.zunkowski@suez.com" TargetMode="External"/><Relationship Id="rId116" Type="http://schemas.openxmlformats.org/officeDocument/2006/relationships/hyperlink" Target="mailto:rodrigo.silva@suez.com" TargetMode="External"/><Relationship Id="rId137" Type="http://schemas.openxmlformats.org/officeDocument/2006/relationships/hyperlink" Target="mailto:marcelo.soto@suez.com" TargetMode="External"/><Relationship Id="rId158" Type="http://schemas.openxmlformats.org/officeDocument/2006/relationships/hyperlink" Target="mailto:adriano.ribeiro@suez.com" TargetMode="External"/><Relationship Id="rId302" Type="http://schemas.openxmlformats.org/officeDocument/2006/relationships/hyperlink" Target="mailto:an.santos@suez.com" TargetMode="External"/><Relationship Id="rId323" Type="http://schemas.openxmlformats.org/officeDocument/2006/relationships/hyperlink" Target="mailto:rafael.campos@suez.com" TargetMode="External"/><Relationship Id="rId344" Type="http://schemas.openxmlformats.org/officeDocument/2006/relationships/hyperlink" Target="mailto:everton.delturqui@suez.com" TargetMode="External"/><Relationship Id="rId20" Type="http://schemas.openxmlformats.org/officeDocument/2006/relationships/hyperlink" Target="mailto:tatiana.almeida@suez.com" TargetMode="External"/><Relationship Id="rId41" Type="http://schemas.openxmlformats.org/officeDocument/2006/relationships/hyperlink" Target="mailto:itana.souza@suez.com" TargetMode="External"/><Relationship Id="rId62" Type="http://schemas.openxmlformats.org/officeDocument/2006/relationships/hyperlink" Target="mailto:roberto.nascimento@suez.com" TargetMode="External"/><Relationship Id="rId83" Type="http://schemas.openxmlformats.org/officeDocument/2006/relationships/hyperlink" Target="mailto:gerson.miranda@suez.com" TargetMode="External"/><Relationship Id="rId179" Type="http://schemas.openxmlformats.org/officeDocument/2006/relationships/hyperlink" Target="mailto:rafael.nascimento@suez.com" TargetMode="External"/><Relationship Id="rId365" Type="http://schemas.openxmlformats.org/officeDocument/2006/relationships/hyperlink" Target="mailto:fabio.morais@suez.com" TargetMode="External"/><Relationship Id="rId386" Type="http://schemas.openxmlformats.org/officeDocument/2006/relationships/hyperlink" Target="mailto:clovis.oliveira@suez.com" TargetMode="External"/><Relationship Id="rId190" Type="http://schemas.openxmlformats.org/officeDocument/2006/relationships/hyperlink" Target="mailto:rafael.nascimento@suez.com" TargetMode="External"/><Relationship Id="rId204" Type="http://schemas.openxmlformats.org/officeDocument/2006/relationships/hyperlink" Target="mailto:jobson-rodrigo.silva@suez.com" TargetMode="External"/><Relationship Id="rId225" Type="http://schemas.openxmlformats.org/officeDocument/2006/relationships/hyperlink" Target="mailto:leonardo.goncalves@suez.com" TargetMode="External"/><Relationship Id="rId246" Type="http://schemas.openxmlformats.org/officeDocument/2006/relationships/hyperlink" Target="mailto:paulo.corsete@suez.com" TargetMode="External"/><Relationship Id="rId267" Type="http://schemas.openxmlformats.org/officeDocument/2006/relationships/hyperlink" Target="mailto:karla.perin@suez.com" TargetMode="External"/><Relationship Id="rId288" Type="http://schemas.openxmlformats.org/officeDocument/2006/relationships/hyperlink" Target="mailto:sonia.jesus@suez.com" TargetMode="External"/><Relationship Id="rId411" Type="http://schemas.openxmlformats.org/officeDocument/2006/relationships/hyperlink" Target="mailto:glauber.ruiz@suez.com" TargetMode="External"/><Relationship Id="rId106" Type="http://schemas.openxmlformats.org/officeDocument/2006/relationships/hyperlink" Target="mailto:william.leiteromano@suez.com" TargetMode="External"/><Relationship Id="rId127" Type="http://schemas.openxmlformats.org/officeDocument/2006/relationships/hyperlink" Target="mailto:jose.nascimento@suez.com" TargetMode="External"/><Relationship Id="rId313" Type="http://schemas.openxmlformats.org/officeDocument/2006/relationships/hyperlink" Target="mailto:kleber.silva@suez.com" TargetMode="External"/><Relationship Id="rId10" Type="http://schemas.openxmlformats.org/officeDocument/2006/relationships/hyperlink" Target="mailto:rosangela.soares@suez.com" TargetMode="External"/><Relationship Id="rId31" Type="http://schemas.openxmlformats.org/officeDocument/2006/relationships/hyperlink" Target="mailto:tatiana.almeida@suez.com" TargetMode="External"/><Relationship Id="rId52" Type="http://schemas.openxmlformats.org/officeDocument/2006/relationships/hyperlink" Target="mailto:marcelo.soto@suez.com" TargetMode="External"/><Relationship Id="rId73" Type="http://schemas.openxmlformats.org/officeDocument/2006/relationships/hyperlink" Target="mailto:rodrigo.silva@suez.com" TargetMode="External"/><Relationship Id="rId94" Type="http://schemas.openxmlformats.org/officeDocument/2006/relationships/hyperlink" Target="mailto:thiago.morais@suez.com" TargetMode="External"/><Relationship Id="rId148" Type="http://schemas.openxmlformats.org/officeDocument/2006/relationships/hyperlink" Target="mailto:guto.candido@suez.com" TargetMode="External"/><Relationship Id="rId169" Type="http://schemas.openxmlformats.org/officeDocument/2006/relationships/hyperlink" Target="mailto:severino.silva@suez.com" TargetMode="External"/><Relationship Id="rId334" Type="http://schemas.openxmlformats.org/officeDocument/2006/relationships/hyperlink" Target="mailto:rafael.nascimento@suez.com" TargetMode="External"/><Relationship Id="rId355" Type="http://schemas.openxmlformats.org/officeDocument/2006/relationships/hyperlink" Target="mailto:renato.chialastri@suez.com" TargetMode="External"/><Relationship Id="rId376" Type="http://schemas.openxmlformats.org/officeDocument/2006/relationships/hyperlink" Target="mailto:romildo.goncalves@suez.com" TargetMode="External"/><Relationship Id="rId397" Type="http://schemas.openxmlformats.org/officeDocument/2006/relationships/hyperlink" Target="mailto:everton.delturqui@suez.com" TargetMode="External"/><Relationship Id="rId4" Type="http://schemas.openxmlformats.org/officeDocument/2006/relationships/hyperlink" Target="mailto:edmilson.santos@suez.com" TargetMode="External"/><Relationship Id="rId180" Type="http://schemas.openxmlformats.org/officeDocument/2006/relationships/hyperlink" Target="mailto:rafael.nascimento@suez.com" TargetMode="External"/><Relationship Id="rId215" Type="http://schemas.openxmlformats.org/officeDocument/2006/relationships/hyperlink" Target="mailto:leonardo.goncalves@suez.com" TargetMode="External"/><Relationship Id="rId236" Type="http://schemas.openxmlformats.org/officeDocument/2006/relationships/hyperlink" Target="mailto:eduardo.mello@suez.com" TargetMode="External"/><Relationship Id="rId257" Type="http://schemas.openxmlformats.org/officeDocument/2006/relationships/hyperlink" Target="mailto:fernanda.kaiser@suez.com" TargetMode="External"/><Relationship Id="rId278" Type="http://schemas.openxmlformats.org/officeDocument/2006/relationships/hyperlink" Target="mailto:vinicius.paula@suez.com" TargetMode="External"/><Relationship Id="rId401" Type="http://schemas.openxmlformats.org/officeDocument/2006/relationships/hyperlink" Target="mailto:matheus.silva@suez.com" TargetMode="External"/><Relationship Id="rId422" Type="http://schemas.openxmlformats.org/officeDocument/2006/relationships/hyperlink" Target="mailto:leandro.zunkowski@suez.com" TargetMode="External"/><Relationship Id="rId303" Type="http://schemas.openxmlformats.org/officeDocument/2006/relationships/hyperlink" Target="mailto:an.santos@suez.com" TargetMode="External"/><Relationship Id="rId42" Type="http://schemas.openxmlformats.org/officeDocument/2006/relationships/hyperlink" Target="mailto:marcelo.soto@suez.com" TargetMode="External"/><Relationship Id="rId84" Type="http://schemas.openxmlformats.org/officeDocument/2006/relationships/hyperlink" Target="mailto:rafael.campos@suez.com" TargetMode="External"/><Relationship Id="rId138" Type="http://schemas.openxmlformats.org/officeDocument/2006/relationships/hyperlink" Target="mailto:felipe.viegas@suez.com" TargetMode="External"/><Relationship Id="rId345" Type="http://schemas.openxmlformats.org/officeDocument/2006/relationships/hyperlink" Target="mailto:everton.delturqui@suez.com" TargetMode="External"/><Relationship Id="rId387" Type="http://schemas.openxmlformats.org/officeDocument/2006/relationships/hyperlink" Target="mailto:davi.santos@suez.com" TargetMode="External"/><Relationship Id="rId191" Type="http://schemas.openxmlformats.org/officeDocument/2006/relationships/hyperlink" Target="mailto:rafael.nascimento@suez.com" TargetMode="External"/><Relationship Id="rId205" Type="http://schemas.openxmlformats.org/officeDocument/2006/relationships/hyperlink" Target="mailto:ronaldo.melo@suez.com" TargetMode="External"/><Relationship Id="rId247" Type="http://schemas.openxmlformats.org/officeDocument/2006/relationships/hyperlink" Target="mailto:paulo.corsete@suez.com" TargetMode="External"/><Relationship Id="rId412" Type="http://schemas.openxmlformats.org/officeDocument/2006/relationships/hyperlink" Target="mailto:rafael.nascimento@suez.com" TargetMode="External"/><Relationship Id="rId107" Type="http://schemas.openxmlformats.org/officeDocument/2006/relationships/hyperlink" Target="mailto:william.leiteromano@suez.com" TargetMode="External"/><Relationship Id="rId289" Type="http://schemas.openxmlformats.org/officeDocument/2006/relationships/hyperlink" Target="mailto:flaminio.neto@suez.com" TargetMode="External"/><Relationship Id="rId11" Type="http://schemas.openxmlformats.org/officeDocument/2006/relationships/hyperlink" Target="mailto:adalberto.diniz@suez.com" TargetMode="External"/><Relationship Id="rId53" Type="http://schemas.openxmlformats.org/officeDocument/2006/relationships/hyperlink" Target="mailto:tatiana.almeida@suez.com" TargetMode="External"/><Relationship Id="rId149" Type="http://schemas.openxmlformats.org/officeDocument/2006/relationships/hyperlink" Target="mailto:felipe.viegas@suez.com" TargetMode="External"/><Relationship Id="rId314" Type="http://schemas.openxmlformats.org/officeDocument/2006/relationships/hyperlink" Target="mailto:kleber.silva@suez.com" TargetMode="External"/><Relationship Id="rId356" Type="http://schemas.openxmlformats.org/officeDocument/2006/relationships/hyperlink" Target="mailto:amadeu.peixoto@suez.com" TargetMode="External"/><Relationship Id="rId398" Type="http://schemas.openxmlformats.org/officeDocument/2006/relationships/hyperlink" Target="mailto:rafael.pietro@suez.com" TargetMode="External"/><Relationship Id="rId95" Type="http://schemas.openxmlformats.org/officeDocument/2006/relationships/hyperlink" Target="mailto:carlos.santos@suez.com" TargetMode="External"/><Relationship Id="rId160" Type="http://schemas.openxmlformats.org/officeDocument/2006/relationships/hyperlink" Target="mailto:adriano.ribeiro@suez.com" TargetMode="External"/><Relationship Id="rId216" Type="http://schemas.openxmlformats.org/officeDocument/2006/relationships/hyperlink" Target="mailto:leonardo.goncalves@suez.com" TargetMode="External"/><Relationship Id="rId423" Type="http://schemas.openxmlformats.org/officeDocument/2006/relationships/hyperlink" Target="mailto:cleyton.frutuoso@suez.com" TargetMode="External"/><Relationship Id="rId258" Type="http://schemas.openxmlformats.org/officeDocument/2006/relationships/hyperlink" Target="mailto:deivid.elias@suez.com" TargetMode="External"/><Relationship Id="rId22" Type="http://schemas.openxmlformats.org/officeDocument/2006/relationships/hyperlink" Target="mailto:tatiana.almeida@suez.com" TargetMode="External"/><Relationship Id="rId64" Type="http://schemas.openxmlformats.org/officeDocument/2006/relationships/hyperlink" Target="mailto:glaydiane.melo@suez.com" TargetMode="External"/><Relationship Id="rId118" Type="http://schemas.openxmlformats.org/officeDocument/2006/relationships/hyperlink" Target="mailto:rodrigo.silva@suez.com" TargetMode="External"/><Relationship Id="rId325" Type="http://schemas.openxmlformats.org/officeDocument/2006/relationships/hyperlink" Target="mailto:rafael.campos@suez.com" TargetMode="External"/><Relationship Id="rId367" Type="http://schemas.openxmlformats.org/officeDocument/2006/relationships/hyperlink" Target="mailto:fabio.morais@suez.com" TargetMode="External"/><Relationship Id="rId171" Type="http://schemas.openxmlformats.org/officeDocument/2006/relationships/hyperlink" Target="mailto:giovana.tardelli@suez.com" TargetMode="External"/><Relationship Id="rId227" Type="http://schemas.openxmlformats.org/officeDocument/2006/relationships/hyperlink" Target="mailto:eduardo.mello@suez.com" TargetMode="External"/><Relationship Id="rId269" Type="http://schemas.openxmlformats.org/officeDocument/2006/relationships/hyperlink" Target="mailto:volmir.alberti@suez.com" TargetMode="External"/><Relationship Id="rId33" Type="http://schemas.openxmlformats.org/officeDocument/2006/relationships/hyperlink" Target="mailto:itana.souza@suez.com" TargetMode="External"/><Relationship Id="rId129" Type="http://schemas.openxmlformats.org/officeDocument/2006/relationships/hyperlink" Target="mailto:rodrigo.silva@suez.com" TargetMode="External"/><Relationship Id="rId280" Type="http://schemas.openxmlformats.org/officeDocument/2006/relationships/hyperlink" Target="mailto:vinicius.paula@suez.com" TargetMode="External"/><Relationship Id="rId336" Type="http://schemas.openxmlformats.org/officeDocument/2006/relationships/hyperlink" Target="mailto:rafael.nascimento@suez.com" TargetMode="External"/><Relationship Id="rId75" Type="http://schemas.openxmlformats.org/officeDocument/2006/relationships/hyperlink" Target="mailto:ozeas.rufino@suez.com" TargetMode="External"/><Relationship Id="rId140" Type="http://schemas.openxmlformats.org/officeDocument/2006/relationships/hyperlink" Target="mailto:thiago.tomazelli@suez.com" TargetMode="External"/><Relationship Id="rId182" Type="http://schemas.openxmlformats.org/officeDocument/2006/relationships/hyperlink" Target="mailto:rafael.nascimento@suez.com" TargetMode="External"/><Relationship Id="rId378" Type="http://schemas.openxmlformats.org/officeDocument/2006/relationships/hyperlink" Target="mailto:lucas.munhoz@suez.com" TargetMode="External"/><Relationship Id="rId403" Type="http://schemas.openxmlformats.org/officeDocument/2006/relationships/hyperlink" Target="mailto:natalia.correa@suez.com" TargetMode="External"/><Relationship Id="rId6" Type="http://schemas.openxmlformats.org/officeDocument/2006/relationships/hyperlink" Target="mailto:rosangela.soares@suez.com" TargetMode="External"/><Relationship Id="rId238" Type="http://schemas.openxmlformats.org/officeDocument/2006/relationships/hyperlink" Target="mailto:eduardo.mello@suez.com" TargetMode="External"/><Relationship Id="rId291" Type="http://schemas.openxmlformats.org/officeDocument/2006/relationships/hyperlink" Target="mailto:flaminio.neto@suez.com" TargetMode="External"/><Relationship Id="rId305" Type="http://schemas.openxmlformats.org/officeDocument/2006/relationships/hyperlink" Target="mailto:braulio.herrera@suez.com" TargetMode="External"/><Relationship Id="rId347" Type="http://schemas.openxmlformats.org/officeDocument/2006/relationships/hyperlink" Target="mailto:lucas.munhoz@suez.com" TargetMode="External"/><Relationship Id="rId44" Type="http://schemas.openxmlformats.org/officeDocument/2006/relationships/hyperlink" Target="mailto:marcelo.soto@suez.com" TargetMode="External"/><Relationship Id="rId86" Type="http://schemas.openxmlformats.org/officeDocument/2006/relationships/hyperlink" Target="mailto:carlos.santos@suez.com" TargetMode="External"/><Relationship Id="rId151" Type="http://schemas.openxmlformats.org/officeDocument/2006/relationships/hyperlink" Target="mailto:luiz.herculani@suez.com" TargetMode="External"/><Relationship Id="rId389" Type="http://schemas.openxmlformats.org/officeDocument/2006/relationships/hyperlink" Target="mailto:ana.oliveira@suez.com" TargetMode="External"/><Relationship Id="rId193" Type="http://schemas.openxmlformats.org/officeDocument/2006/relationships/hyperlink" Target="mailto:rafael.nascimento@suez.com" TargetMode="External"/><Relationship Id="rId207" Type="http://schemas.openxmlformats.org/officeDocument/2006/relationships/hyperlink" Target="mailto:ronaldo.melo@suez.com" TargetMode="External"/><Relationship Id="rId249" Type="http://schemas.openxmlformats.org/officeDocument/2006/relationships/hyperlink" Target="mailto:paulo.corsete@suez.com" TargetMode="External"/><Relationship Id="rId414" Type="http://schemas.openxmlformats.org/officeDocument/2006/relationships/hyperlink" Target="mailto:rafael.nascimento@suez.com" TargetMode="External"/><Relationship Id="rId13" Type="http://schemas.openxmlformats.org/officeDocument/2006/relationships/hyperlink" Target="mailto:adalberto.diniz@suez.com" TargetMode="External"/><Relationship Id="rId109" Type="http://schemas.openxmlformats.org/officeDocument/2006/relationships/hyperlink" Target="mailto:william.leiteromano@suez.com" TargetMode="External"/><Relationship Id="rId260" Type="http://schemas.openxmlformats.org/officeDocument/2006/relationships/hyperlink" Target="mailto:karla.perin@suez.com" TargetMode="External"/><Relationship Id="rId316" Type="http://schemas.openxmlformats.org/officeDocument/2006/relationships/hyperlink" Target="mailto:kleber.silva@suez.com" TargetMode="External"/><Relationship Id="rId55" Type="http://schemas.openxmlformats.org/officeDocument/2006/relationships/hyperlink" Target="mailto:anderson.souza@suez.com" TargetMode="External"/><Relationship Id="rId97" Type="http://schemas.openxmlformats.org/officeDocument/2006/relationships/hyperlink" Target="mailto:carlos.santos@suez.com" TargetMode="External"/><Relationship Id="rId120" Type="http://schemas.openxmlformats.org/officeDocument/2006/relationships/hyperlink" Target="mailto:rodrigo.silva@suez.com" TargetMode="External"/><Relationship Id="rId358" Type="http://schemas.openxmlformats.org/officeDocument/2006/relationships/hyperlink" Target="mailto:felipe.rokicki@suez.com" TargetMode="External"/><Relationship Id="rId162" Type="http://schemas.openxmlformats.org/officeDocument/2006/relationships/hyperlink" Target="mailto:adriano.ribeiro@suez.com" TargetMode="External"/><Relationship Id="rId218" Type="http://schemas.openxmlformats.org/officeDocument/2006/relationships/hyperlink" Target="mailto:leonardo.goncalves@suez.com" TargetMode="External"/><Relationship Id="rId271" Type="http://schemas.openxmlformats.org/officeDocument/2006/relationships/hyperlink" Target="mailto:rafael.nascimento@suez.com" TargetMode="External"/><Relationship Id="rId24" Type="http://schemas.openxmlformats.org/officeDocument/2006/relationships/hyperlink" Target="mailto:itana.souza@suez.com" TargetMode="External"/><Relationship Id="rId66" Type="http://schemas.openxmlformats.org/officeDocument/2006/relationships/hyperlink" Target="mailto:rodrigo.silva@suez.com" TargetMode="External"/><Relationship Id="rId131" Type="http://schemas.openxmlformats.org/officeDocument/2006/relationships/hyperlink" Target="mailto:rodrigo.silva@suez.com" TargetMode="External"/><Relationship Id="rId327" Type="http://schemas.openxmlformats.org/officeDocument/2006/relationships/hyperlink" Target="mailto:thiago.garcia@suez.com" TargetMode="External"/><Relationship Id="rId369" Type="http://schemas.openxmlformats.org/officeDocument/2006/relationships/hyperlink" Target="mailto:fabio.morais@suez.com" TargetMode="External"/><Relationship Id="rId173" Type="http://schemas.openxmlformats.org/officeDocument/2006/relationships/hyperlink" Target="mailto:marcelo.soto@suez.com" TargetMode="External"/><Relationship Id="rId229" Type="http://schemas.openxmlformats.org/officeDocument/2006/relationships/hyperlink" Target="mailto:eduardo.mello@suez.com" TargetMode="External"/><Relationship Id="rId380" Type="http://schemas.openxmlformats.org/officeDocument/2006/relationships/hyperlink" Target="mailto:clovis.oliveira@suez.com" TargetMode="External"/><Relationship Id="rId240" Type="http://schemas.openxmlformats.org/officeDocument/2006/relationships/hyperlink" Target="mailto:fabiano.argolo@suez.com" TargetMode="External"/><Relationship Id="rId35" Type="http://schemas.openxmlformats.org/officeDocument/2006/relationships/hyperlink" Target="mailto:itana.souza@suez.com" TargetMode="External"/><Relationship Id="rId77" Type="http://schemas.openxmlformats.org/officeDocument/2006/relationships/hyperlink" Target="mailto:ozeas.rufino@suez.com" TargetMode="External"/><Relationship Id="rId100" Type="http://schemas.openxmlformats.org/officeDocument/2006/relationships/hyperlink" Target="mailto:jackson.gomes@suez.com" TargetMode="External"/><Relationship Id="rId282" Type="http://schemas.openxmlformats.org/officeDocument/2006/relationships/hyperlink" Target="mailto:sonia.jesus@suez.com" TargetMode="External"/><Relationship Id="rId338" Type="http://schemas.openxmlformats.org/officeDocument/2006/relationships/hyperlink" Target="mailto:rafael.nascimento@suez.com" TargetMode="External"/><Relationship Id="rId8" Type="http://schemas.openxmlformats.org/officeDocument/2006/relationships/hyperlink" Target="mailto:rosangela.soares@suez.com" TargetMode="External"/><Relationship Id="rId142" Type="http://schemas.openxmlformats.org/officeDocument/2006/relationships/hyperlink" Target="mailto:felipe.viegas@suez.com" TargetMode="External"/><Relationship Id="rId184" Type="http://schemas.openxmlformats.org/officeDocument/2006/relationships/hyperlink" Target="mailto:rafael.nascimento@suez.com" TargetMode="External"/><Relationship Id="rId391" Type="http://schemas.openxmlformats.org/officeDocument/2006/relationships/hyperlink" Target="mailto:giovana.tardelli@suez.com" TargetMode="External"/><Relationship Id="rId405" Type="http://schemas.openxmlformats.org/officeDocument/2006/relationships/hyperlink" Target="mailto:rafael.nascimento@suez.com" TargetMode="External"/><Relationship Id="rId251" Type="http://schemas.openxmlformats.org/officeDocument/2006/relationships/hyperlink" Target="mailto:gabriel.lourenco@suez.com" TargetMode="External"/><Relationship Id="rId46" Type="http://schemas.openxmlformats.org/officeDocument/2006/relationships/hyperlink" Target="mailto:marcelo.soto@suez.com" TargetMode="External"/><Relationship Id="rId293" Type="http://schemas.openxmlformats.org/officeDocument/2006/relationships/hyperlink" Target="mailto:rafael.campos@suez.com" TargetMode="External"/><Relationship Id="rId307" Type="http://schemas.openxmlformats.org/officeDocument/2006/relationships/hyperlink" Target="mailto:braulio.herrera@suez.com" TargetMode="External"/><Relationship Id="rId349" Type="http://schemas.openxmlformats.org/officeDocument/2006/relationships/hyperlink" Target="mailto:lucas.munhoz@suez.com" TargetMode="External"/><Relationship Id="rId88" Type="http://schemas.openxmlformats.org/officeDocument/2006/relationships/hyperlink" Target="mailto:rodrigo.silva@suez.com" TargetMode="External"/><Relationship Id="rId111" Type="http://schemas.openxmlformats.org/officeDocument/2006/relationships/hyperlink" Target="mailto:william.leiteromano@suez.com" TargetMode="External"/><Relationship Id="rId153" Type="http://schemas.openxmlformats.org/officeDocument/2006/relationships/hyperlink" Target="mailto:marcelo.bovolenta@suez.com" TargetMode="External"/><Relationship Id="rId195" Type="http://schemas.openxmlformats.org/officeDocument/2006/relationships/hyperlink" Target="mailto:rafael.nascimento@suez.com" TargetMode="External"/><Relationship Id="rId209" Type="http://schemas.openxmlformats.org/officeDocument/2006/relationships/hyperlink" Target="mailto:ronaldo.melo@suez.com" TargetMode="External"/><Relationship Id="rId360" Type="http://schemas.openxmlformats.org/officeDocument/2006/relationships/hyperlink" Target="mailto:felipe.rokicki@suez.com" TargetMode="External"/><Relationship Id="rId416" Type="http://schemas.openxmlformats.org/officeDocument/2006/relationships/hyperlink" Target="mailto:rafael.nascimento@suez.com" TargetMode="External"/><Relationship Id="rId220" Type="http://schemas.openxmlformats.org/officeDocument/2006/relationships/hyperlink" Target="mailto:leonardo.goncalves@suez.com" TargetMode="External"/><Relationship Id="rId15" Type="http://schemas.openxmlformats.org/officeDocument/2006/relationships/hyperlink" Target="mailto:marcelo.soto@suez.com" TargetMode="External"/><Relationship Id="rId57" Type="http://schemas.openxmlformats.org/officeDocument/2006/relationships/hyperlink" Target="mailto:anderson.souza@suez.com" TargetMode="External"/><Relationship Id="rId262" Type="http://schemas.openxmlformats.org/officeDocument/2006/relationships/hyperlink" Target="mailto:deivid.elias@suez.com" TargetMode="External"/><Relationship Id="rId318" Type="http://schemas.openxmlformats.org/officeDocument/2006/relationships/hyperlink" Target="mailto:an.santos@suez.com" TargetMode="External"/><Relationship Id="rId99" Type="http://schemas.openxmlformats.org/officeDocument/2006/relationships/hyperlink" Target="mailto:rodrigo.silva@suez.com" TargetMode="External"/><Relationship Id="rId122" Type="http://schemas.openxmlformats.org/officeDocument/2006/relationships/hyperlink" Target="mailto:rodrigo.silva@suez.com" TargetMode="External"/><Relationship Id="rId164" Type="http://schemas.openxmlformats.org/officeDocument/2006/relationships/hyperlink" Target="mailto:adriano.ribeiro@suez.com" TargetMode="External"/><Relationship Id="rId371" Type="http://schemas.openxmlformats.org/officeDocument/2006/relationships/hyperlink" Target="mailto:amanda.mendes@suez.com" TargetMode="External"/><Relationship Id="rId26" Type="http://schemas.openxmlformats.org/officeDocument/2006/relationships/hyperlink" Target="mailto:itana.souza@suez.com" TargetMode="External"/><Relationship Id="rId231" Type="http://schemas.openxmlformats.org/officeDocument/2006/relationships/hyperlink" Target="mailto:eduardo.mello@suez.com" TargetMode="External"/><Relationship Id="rId273" Type="http://schemas.openxmlformats.org/officeDocument/2006/relationships/hyperlink" Target="mailto:thiago.ferreiradasilva@suez.com" TargetMode="External"/><Relationship Id="rId329" Type="http://schemas.openxmlformats.org/officeDocument/2006/relationships/hyperlink" Target="mailto:marcelo.bovolenta@suez.com" TargetMode="External"/><Relationship Id="rId68" Type="http://schemas.openxmlformats.org/officeDocument/2006/relationships/hyperlink" Target="mailto:rodrigo.silva@suez.com" TargetMode="External"/><Relationship Id="rId133" Type="http://schemas.openxmlformats.org/officeDocument/2006/relationships/hyperlink" Target="mailto:rodrigo.silva@suez.com" TargetMode="External"/><Relationship Id="rId175" Type="http://schemas.openxmlformats.org/officeDocument/2006/relationships/hyperlink" Target="mailto:giovana.tardelli@suez.com" TargetMode="External"/><Relationship Id="rId340" Type="http://schemas.openxmlformats.org/officeDocument/2006/relationships/hyperlink" Target="mailto:rafael.nascimento@suez.com" TargetMode="External"/><Relationship Id="rId200" Type="http://schemas.openxmlformats.org/officeDocument/2006/relationships/hyperlink" Target="mailto:rafael.pedroso@suez.com" TargetMode="External"/><Relationship Id="rId382" Type="http://schemas.openxmlformats.org/officeDocument/2006/relationships/hyperlink" Target="mailto:hugo.cavalcante@suez.com" TargetMode="External"/><Relationship Id="rId242" Type="http://schemas.openxmlformats.org/officeDocument/2006/relationships/hyperlink" Target="mailto:luis-guillermo.freites@suez.com" TargetMode="External"/><Relationship Id="rId284" Type="http://schemas.openxmlformats.org/officeDocument/2006/relationships/hyperlink" Target="mailto:ronaldo.melo@suez.com" TargetMode="External"/><Relationship Id="rId37" Type="http://schemas.openxmlformats.org/officeDocument/2006/relationships/hyperlink" Target="mailto:tatiana.almeida@suez.com" TargetMode="External"/><Relationship Id="rId79" Type="http://schemas.openxmlformats.org/officeDocument/2006/relationships/hyperlink" Target="mailto:isaac.pinto@suez.com" TargetMode="External"/><Relationship Id="rId102" Type="http://schemas.openxmlformats.org/officeDocument/2006/relationships/hyperlink" Target="mailto:jackson.gomes@suez.com" TargetMode="External"/><Relationship Id="rId144" Type="http://schemas.openxmlformats.org/officeDocument/2006/relationships/hyperlink" Target="mailto:felipe.viegas@suez.com" TargetMode="External"/><Relationship Id="rId90" Type="http://schemas.openxmlformats.org/officeDocument/2006/relationships/hyperlink" Target="mailto:rodrigo.silva@suez.com" TargetMode="External"/><Relationship Id="rId186" Type="http://schemas.openxmlformats.org/officeDocument/2006/relationships/hyperlink" Target="mailto:rafael.nascimento@suez.com" TargetMode="External"/><Relationship Id="rId351" Type="http://schemas.openxmlformats.org/officeDocument/2006/relationships/hyperlink" Target="mailto:lucas.munhoz@suez.com" TargetMode="External"/><Relationship Id="rId393" Type="http://schemas.openxmlformats.org/officeDocument/2006/relationships/hyperlink" Target="mailto:humberto.junior@suez.com" TargetMode="External"/><Relationship Id="rId407" Type="http://schemas.openxmlformats.org/officeDocument/2006/relationships/hyperlink" Target="mailto:rafael.nascimento@suez.com" TargetMode="External"/><Relationship Id="rId211" Type="http://schemas.openxmlformats.org/officeDocument/2006/relationships/hyperlink" Target="mailto:ronaldo.melo@suez.com" TargetMode="External"/><Relationship Id="rId253" Type="http://schemas.openxmlformats.org/officeDocument/2006/relationships/hyperlink" Target="mailto:fernanda.kaiser@suez.com" TargetMode="External"/><Relationship Id="rId295" Type="http://schemas.openxmlformats.org/officeDocument/2006/relationships/hyperlink" Target="mailto:an.santos@suez.com" TargetMode="External"/><Relationship Id="rId309" Type="http://schemas.openxmlformats.org/officeDocument/2006/relationships/hyperlink" Target="mailto:rafael.campos@suez.com" TargetMode="External"/><Relationship Id="rId48" Type="http://schemas.openxmlformats.org/officeDocument/2006/relationships/hyperlink" Target="mailto:marcelo.soto@suez.com" TargetMode="External"/><Relationship Id="rId113" Type="http://schemas.openxmlformats.org/officeDocument/2006/relationships/hyperlink" Target="mailto:carlos.santos@suez.com" TargetMode="External"/><Relationship Id="rId320" Type="http://schemas.openxmlformats.org/officeDocument/2006/relationships/hyperlink" Target="mailto:rafael.campos@suez.com" TargetMode="External"/><Relationship Id="rId155" Type="http://schemas.openxmlformats.org/officeDocument/2006/relationships/hyperlink" Target="mailto:anderson.oliveira@suez.com" TargetMode="External"/><Relationship Id="rId197" Type="http://schemas.openxmlformats.org/officeDocument/2006/relationships/hyperlink" Target="mailto:rafael.nascimento@suez.com" TargetMode="External"/><Relationship Id="rId362" Type="http://schemas.openxmlformats.org/officeDocument/2006/relationships/hyperlink" Target="mailto:felipe.rokicki@suez.com" TargetMode="External"/><Relationship Id="rId418" Type="http://schemas.openxmlformats.org/officeDocument/2006/relationships/hyperlink" Target="mailto:leandro.zunkowski@suez.com" TargetMode="External"/><Relationship Id="rId222" Type="http://schemas.openxmlformats.org/officeDocument/2006/relationships/hyperlink" Target="mailto:leonardo.goncalves@suez.com" TargetMode="External"/><Relationship Id="rId264" Type="http://schemas.openxmlformats.org/officeDocument/2006/relationships/hyperlink" Target="mailto:deivid.elias@suez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matheus.bahr@suez.com" TargetMode="External"/><Relationship Id="rId18" Type="http://schemas.openxmlformats.org/officeDocument/2006/relationships/hyperlink" Target="mailto:felipe.viegas@suez.com" TargetMode="External"/><Relationship Id="rId26" Type="http://schemas.openxmlformats.org/officeDocument/2006/relationships/hyperlink" Target="mailto:paulo.corsete@suez.com" TargetMode="External"/><Relationship Id="rId39" Type="http://schemas.openxmlformats.org/officeDocument/2006/relationships/hyperlink" Target="mailto:adalberto.diniz@suez.com" TargetMode="External"/><Relationship Id="rId21" Type="http://schemas.openxmlformats.org/officeDocument/2006/relationships/hyperlink" Target="mailto:paulo.corsete@suez.com" TargetMode="External"/><Relationship Id="rId34" Type="http://schemas.openxmlformats.org/officeDocument/2006/relationships/hyperlink" Target="mailto:rodrigo.silva@suez.com" TargetMode="External"/><Relationship Id="rId42" Type="http://schemas.openxmlformats.org/officeDocument/2006/relationships/hyperlink" Target="mailto:tatiana.almeida@suez.com" TargetMode="External"/><Relationship Id="rId47" Type="http://schemas.openxmlformats.org/officeDocument/2006/relationships/hyperlink" Target="mailto:carlos.santos@suez.com" TargetMode="External"/><Relationship Id="rId50" Type="http://schemas.openxmlformats.org/officeDocument/2006/relationships/hyperlink" Target="mailto:renato.chialastri@suez.com" TargetMode="External"/><Relationship Id="rId55" Type="http://schemas.openxmlformats.org/officeDocument/2006/relationships/hyperlink" Target="mailto:renato.chialastri@suez.com" TargetMode="External"/><Relationship Id="rId63" Type="http://schemas.openxmlformats.org/officeDocument/2006/relationships/hyperlink" Target="mailto:natalia.correa@suez.com" TargetMode="External"/><Relationship Id="rId7" Type="http://schemas.openxmlformats.org/officeDocument/2006/relationships/hyperlink" Target="mailto:leandro.zunkowski@suez.com" TargetMode="External"/><Relationship Id="rId2" Type="http://schemas.openxmlformats.org/officeDocument/2006/relationships/hyperlink" Target="mailto:rafael.nascimento@suez.com" TargetMode="External"/><Relationship Id="rId16" Type="http://schemas.openxmlformats.org/officeDocument/2006/relationships/hyperlink" Target="mailto:marcelo.soto@suez.com" TargetMode="External"/><Relationship Id="rId29" Type="http://schemas.openxmlformats.org/officeDocument/2006/relationships/hyperlink" Target="mailto:jose.nascimento@suez.com" TargetMode="External"/><Relationship Id="rId11" Type="http://schemas.openxmlformats.org/officeDocument/2006/relationships/hyperlink" Target="mailto:rafaela.gomes@suez.com" TargetMode="External"/><Relationship Id="rId24" Type="http://schemas.openxmlformats.org/officeDocument/2006/relationships/hyperlink" Target="mailto:thais.nunes@suez.com" TargetMode="External"/><Relationship Id="rId32" Type="http://schemas.openxmlformats.org/officeDocument/2006/relationships/hyperlink" Target="mailto:rodrigo.silva@suez.com" TargetMode="External"/><Relationship Id="rId37" Type="http://schemas.openxmlformats.org/officeDocument/2006/relationships/hyperlink" Target="mailto:rosangela.soares@suez.com" TargetMode="External"/><Relationship Id="rId40" Type="http://schemas.openxmlformats.org/officeDocument/2006/relationships/hyperlink" Target="mailto:tatiana.almeida@suez.com" TargetMode="External"/><Relationship Id="rId45" Type="http://schemas.openxmlformats.org/officeDocument/2006/relationships/hyperlink" Target="mailto:marcelo.soto@suez.com" TargetMode="External"/><Relationship Id="rId53" Type="http://schemas.openxmlformats.org/officeDocument/2006/relationships/hyperlink" Target="mailto:a.ribeiro@suez.com" TargetMode="External"/><Relationship Id="rId58" Type="http://schemas.openxmlformats.org/officeDocument/2006/relationships/hyperlink" Target="mailto:amadeu.peixoto@suez.com" TargetMode="External"/><Relationship Id="rId5" Type="http://schemas.openxmlformats.org/officeDocument/2006/relationships/hyperlink" Target="mailto:renato.chialastri@suez.com" TargetMode="External"/><Relationship Id="rId61" Type="http://schemas.openxmlformats.org/officeDocument/2006/relationships/hyperlink" Target="mailto:natalia.correa@suez.com" TargetMode="External"/><Relationship Id="rId19" Type="http://schemas.openxmlformats.org/officeDocument/2006/relationships/hyperlink" Target="mailto:hugo.cavalcante@suez.com" TargetMode="External"/><Relationship Id="rId14" Type="http://schemas.openxmlformats.org/officeDocument/2006/relationships/hyperlink" Target="mailto:rafael.nascimento@suez.com" TargetMode="External"/><Relationship Id="rId22" Type="http://schemas.openxmlformats.org/officeDocument/2006/relationships/hyperlink" Target="mailto:paulo.corsete@suez.com" TargetMode="External"/><Relationship Id="rId27" Type="http://schemas.openxmlformats.org/officeDocument/2006/relationships/hyperlink" Target="mailto:paulo.corsete@suez.com" TargetMode="External"/><Relationship Id="rId30" Type="http://schemas.openxmlformats.org/officeDocument/2006/relationships/hyperlink" Target="mailto:rodrigo.silva@suez.com" TargetMode="External"/><Relationship Id="rId35" Type="http://schemas.openxmlformats.org/officeDocument/2006/relationships/hyperlink" Target="mailto:rosangela.soares@suez.com" TargetMode="External"/><Relationship Id="rId43" Type="http://schemas.openxmlformats.org/officeDocument/2006/relationships/hyperlink" Target="mailto:marcelo.soto@suez.com" TargetMode="External"/><Relationship Id="rId48" Type="http://schemas.openxmlformats.org/officeDocument/2006/relationships/hyperlink" Target="mailto:renato.chialastri@suez.com" TargetMode="External"/><Relationship Id="rId56" Type="http://schemas.openxmlformats.org/officeDocument/2006/relationships/hyperlink" Target="mailto:amadeu.peixoto@suez.com" TargetMode="External"/><Relationship Id="rId64" Type="http://schemas.openxmlformats.org/officeDocument/2006/relationships/hyperlink" Target="mailto:rafael.campos@suez.com" TargetMode="External"/><Relationship Id="rId8" Type="http://schemas.openxmlformats.org/officeDocument/2006/relationships/hyperlink" Target="mailto:amadeu.peixoto@suez.com" TargetMode="External"/><Relationship Id="rId51" Type="http://schemas.openxmlformats.org/officeDocument/2006/relationships/hyperlink" Target="mailto:flaminio.neto@suez.com" TargetMode="External"/><Relationship Id="rId3" Type="http://schemas.openxmlformats.org/officeDocument/2006/relationships/hyperlink" Target="mailto:rafael.nascimento@suez.com" TargetMode="External"/><Relationship Id="rId12" Type="http://schemas.openxmlformats.org/officeDocument/2006/relationships/hyperlink" Target="mailto:amadeu.peixoto@suez.com" TargetMode="External"/><Relationship Id="rId17" Type="http://schemas.openxmlformats.org/officeDocument/2006/relationships/hyperlink" Target="mailto:thiago.tomazelli@suez.com" TargetMode="External"/><Relationship Id="rId25" Type="http://schemas.openxmlformats.org/officeDocument/2006/relationships/hyperlink" Target="mailto:paulo.corsete@suez.com" TargetMode="External"/><Relationship Id="rId33" Type="http://schemas.openxmlformats.org/officeDocument/2006/relationships/hyperlink" Target="mailto:jose.nascimento@suez.com" TargetMode="External"/><Relationship Id="rId38" Type="http://schemas.openxmlformats.org/officeDocument/2006/relationships/hyperlink" Target="mailto:adalberto.diniz@suez.com" TargetMode="External"/><Relationship Id="rId46" Type="http://schemas.openxmlformats.org/officeDocument/2006/relationships/hyperlink" Target="mailto:matheus.ferreira@suez.com" TargetMode="External"/><Relationship Id="rId59" Type="http://schemas.openxmlformats.org/officeDocument/2006/relationships/hyperlink" Target="mailto:renato.chialastri@suez.com" TargetMode="External"/><Relationship Id="rId20" Type="http://schemas.openxmlformats.org/officeDocument/2006/relationships/hyperlink" Target="mailto:davi.santos@suez.com" TargetMode="External"/><Relationship Id="rId41" Type="http://schemas.openxmlformats.org/officeDocument/2006/relationships/hyperlink" Target="mailto:marcelo.soto@suez.com" TargetMode="External"/><Relationship Id="rId54" Type="http://schemas.openxmlformats.org/officeDocument/2006/relationships/hyperlink" Target="mailto:renato.chialastri@suez.com" TargetMode="External"/><Relationship Id="rId62" Type="http://schemas.openxmlformats.org/officeDocument/2006/relationships/hyperlink" Target="mailto:rafael.campos@suez.com" TargetMode="External"/><Relationship Id="rId1" Type="http://schemas.openxmlformats.org/officeDocument/2006/relationships/hyperlink" Target="mailto:an.santos@suez.com" TargetMode="External"/><Relationship Id="rId6" Type="http://schemas.openxmlformats.org/officeDocument/2006/relationships/hyperlink" Target="mailto:glauber.ruiz@suez.com" TargetMode="External"/><Relationship Id="rId15" Type="http://schemas.openxmlformats.org/officeDocument/2006/relationships/hyperlink" Target="mailto:matheus.bahr@suez.com" TargetMode="External"/><Relationship Id="rId23" Type="http://schemas.openxmlformats.org/officeDocument/2006/relationships/hyperlink" Target="mailto:paulo.corsete@suez.com" TargetMode="External"/><Relationship Id="rId28" Type="http://schemas.openxmlformats.org/officeDocument/2006/relationships/hyperlink" Target="mailto:rafaela.gomes@suez.com" TargetMode="External"/><Relationship Id="rId36" Type="http://schemas.openxmlformats.org/officeDocument/2006/relationships/hyperlink" Target="mailto:adalberto.diniz@suez.com" TargetMode="External"/><Relationship Id="rId49" Type="http://schemas.openxmlformats.org/officeDocument/2006/relationships/hyperlink" Target="mailto:rodrigo.amaro@suez.com" TargetMode="External"/><Relationship Id="rId57" Type="http://schemas.openxmlformats.org/officeDocument/2006/relationships/hyperlink" Target="mailto:renato.chialastri@suez.com" TargetMode="External"/><Relationship Id="rId10" Type="http://schemas.openxmlformats.org/officeDocument/2006/relationships/hyperlink" Target="mailto:amadeu.peixoto@suez.com" TargetMode="External"/><Relationship Id="rId31" Type="http://schemas.openxmlformats.org/officeDocument/2006/relationships/hyperlink" Target="mailto:jose.nascimento@suez.com" TargetMode="External"/><Relationship Id="rId44" Type="http://schemas.openxmlformats.org/officeDocument/2006/relationships/hyperlink" Target="mailto:tatiana.almeida@suez.com" TargetMode="External"/><Relationship Id="rId52" Type="http://schemas.openxmlformats.org/officeDocument/2006/relationships/hyperlink" Target="mailto:renato.chialastri@suez.com" TargetMode="External"/><Relationship Id="rId60" Type="http://schemas.openxmlformats.org/officeDocument/2006/relationships/hyperlink" Target="mailto:amadeu.peixoto@suez.com" TargetMode="External"/><Relationship Id="rId4" Type="http://schemas.openxmlformats.org/officeDocument/2006/relationships/hyperlink" Target="mailto:natalia.correa@suez.com" TargetMode="External"/><Relationship Id="rId9" Type="http://schemas.openxmlformats.org/officeDocument/2006/relationships/hyperlink" Target="mailto:larissa.silva@suez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rodrigo.silva@suez.com" TargetMode="External"/><Relationship Id="rId18" Type="http://schemas.openxmlformats.org/officeDocument/2006/relationships/hyperlink" Target="mailto:luciene.irmao@suez.com" TargetMode="External"/><Relationship Id="rId26" Type="http://schemas.openxmlformats.org/officeDocument/2006/relationships/hyperlink" Target="mailto:renato.chialastri@suez.com" TargetMode="External"/><Relationship Id="rId3" Type="http://schemas.openxmlformats.org/officeDocument/2006/relationships/hyperlink" Target="mailto:bianca.dossantos@suez.com" TargetMode="External"/><Relationship Id="rId21" Type="http://schemas.openxmlformats.org/officeDocument/2006/relationships/hyperlink" Target="mailto:edmilson.santos@suez.com" TargetMode="External"/><Relationship Id="rId34" Type="http://schemas.openxmlformats.org/officeDocument/2006/relationships/hyperlink" Target="mailto:hugo.cavalcante@suez.com" TargetMode="External"/><Relationship Id="rId7" Type="http://schemas.openxmlformats.org/officeDocument/2006/relationships/hyperlink" Target="mailto:rodrigo.silva@suez.com" TargetMode="External"/><Relationship Id="rId12" Type="http://schemas.openxmlformats.org/officeDocument/2006/relationships/hyperlink" Target="mailto:jobson-rodrigo.silva@suez.com" TargetMode="External"/><Relationship Id="rId17" Type="http://schemas.openxmlformats.org/officeDocument/2006/relationships/hyperlink" Target="mailto:edmilson.santos@suez.com" TargetMode="External"/><Relationship Id="rId25" Type="http://schemas.openxmlformats.org/officeDocument/2006/relationships/hyperlink" Target="mailto:eduardo.zotto@suez.com" TargetMode="External"/><Relationship Id="rId33" Type="http://schemas.openxmlformats.org/officeDocument/2006/relationships/hyperlink" Target="mailto:luiz.herculani@suez.com" TargetMode="External"/><Relationship Id="rId2" Type="http://schemas.openxmlformats.org/officeDocument/2006/relationships/hyperlink" Target="mailto:vinicius.paula@suez.com" TargetMode="External"/><Relationship Id="rId16" Type="http://schemas.openxmlformats.org/officeDocument/2006/relationships/hyperlink" Target="mailto:luciene.irmao@suez.com" TargetMode="External"/><Relationship Id="rId20" Type="http://schemas.openxmlformats.org/officeDocument/2006/relationships/hyperlink" Target="mailto:luciene.irmao@suez.com" TargetMode="External"/><Relationship Id="rId29" Type="http://schemas.openxmlformats.org/officeDocument/2006/relationships/hyperlink" Target="mailto:marcelo.soto@suez.com" TargetMode="External"/><Relationship Id="rId1" Type="http://schemas.openxmlformats.org/officeDocument/2006/relationships/hyperlink" Target="mailto:renato.chialastri@suez.com" TargetMode="External"/><Relationship Id="rId6" Type="http://schemas.openxmlformats.org/officeDocument/2006/relationships/hyperlink" Target="mailto:jobson-rodrigo.silva@suez.com" TargetMode="External"/><Relationship Id="rId11" Type="http://schemas.openxmlformats.org/officeDocument/2006/relationships/hyperlink" Target="mailto:rodrigo.silva@suez.com" TargetMode="External"/><Relationship Id="rId24" Type="http://schemas.openxmlformats.org/officeDocument/2006/relationships/hyperlink" Target="mailto:luiz.herculani@suez.com" TargetMode="External"/><Relationship Id="rId32" Type="http://schemas.openxmlformats.org/officeDocument/2006/relationships/hyperlink" Target="mailto:leandro.zunkowski@suez.com" TargetMode="External"/><Relationship Id="rId5" Type="http://schemas.openxmlformats.org/officeDocument/2006/relationships/hyperlink" Target="mailto:matheus.ambrosio@suez.com" TargetMode="External"/><Relationship Id="rId15" Type="http://schemas.openxmlformats.org/officeDocument/2006/relationships/hyperlink" Target="mailto:adriano.ribeiro@suez.com" TargetMode="External"/><Relationship Id="rId23" Type="http://schemas.openxmlformats.org/officeDocument/2006/relationships/hyperlink" Target="mailto:edmilson.santos@suez.com" TargetMode="External"/><Relationship Id="rId28" Type="http://schemas.openxmlformats.org/officeDocument/2006/relationships/hyperlink" Target="mailto:itana.souza@suez.com" TargetMode="External"/><Relationship Id="rId36" Type="http://schemas.openxmlformats.org/officeDocument/2006/relationships/hyperlink" Target="mailto:joseane.macena@suez.com" TargetMode="External"/><Relationship Id="rId10" Type="http://schemas.openxmlformats.org/officeDocument/2006/relationships/hyperlink" Target="mailto:rodrigo.silva@suez.com" TargetMode="External"/><Relationship Id="rId19" Type="http://schemas.openxmlformats.org/officeDocument/2006/relationships/hyperlink" Target="mailto:edmilson.santos@suez.com" TargetMode="External"/><Relationship Id="rId31" Type="http://schemas.openxmlformats.org/officeDocument/2006/relationships/hyperlink" Target="mailto:rafael.pedroso@suez.com" TargetMode="External"/><Relationship Id="rId4" Type="http://schemas.openxmlformats.org/officeDocument/2006/relationships/hyperlink" Target="mailto:matheus.ambrosio@suez.com" TargetMode="External"/><Relationship Id="rId9" Type="http://schemas.openxmlformats.org/officeDocument/2006/relationships/hyperlink" Target="mailto:marcelo.soto@suez.com" TargetMode="External"/><Relationship Id="rId14" Type="http://schemas.openxmlformats.org/officeDocument/2006/relationships/hyperlink" Target="mailto:anderson.oliveira@suez.com" TargetMode="External"/><Relationship Id="rId22" Type="http://schemas.openxmlformats.org/officeDocument/2006/relationships/hyperlink" Target="mailto:luciene.irmao@suez.com" TargetMode="External"/><Relationship Id="rId27" Type="http://schemas.openxmlformats.org/officeDocument/2006/relationships/hyperlink" Target="mailto:fernanda.kaiser@suez.com" TargetMode="External"/><Relationship Id="rId30" Type="http://schemas.openxmlformats.org/officeDocument/2006/relationships/hyperlink" Target="mailto:ronaldo.melo@suez.com" TargetMode="External"/><Relationship Id="rId35" Type="http://schemas.openxmlformats.org/officeDocument/2006/relationships/hyperlink" Target="mailto:osvaldo.melo@suez.com" TargetMode="External"/><Relationship Id="rId8" Type="http://schemas.openxmlformats.org/officeDocument/2006/relationships/hyperlink" Target="mailto:isaac.pinto@sue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showGridLines="0" zoomScale="80" zoomScaleNormal="80" zoomScalePageLayoutView="70" workbookViewId="0">
      <selection activeCell="S3" sqref="S3"/>
    </sheetView>
  </sheetViews>
  <sheetFormatPr defaultColWidth="14.42578125" defaultRowHeight="15"/>
  <cols>
    <col min="1" max="1" width="2.7109375" style="2" customWidth="1"/>
    <col min="2" max="2" width="1.7109375" style="2" customWidth="1"/>
    <col min="3" max="3" width="32.7109375" style="2" customWidth="1"/>
    <col min="4" max="4" width="12.7109375" style="2" customWidth="1"/>
    <col min="5" max="5" width="15.42578125" style="2" customWidth="1"/>
    <col min="6" max="6" width="10.5703125" style="2" customWidth="1"/>
    <col min="7" max="7" width="8.5703125" style="2" customWidth="1"/>
    <col min="8" max="8" width="11" style="2" customWidth="1"/>
    <col min="9" max="9" width="10.85546875" style="2" customWidth="1"/>
    <col min="10" max="12" width="15.7109375" style="2" customWidth="1"/>
    <col min="13" max="13" width="13.7109375" style="2" customWidth="1"/>
    <col min="14" max="15" width="15.7109375" style="2" customWidth="1"/>
    <col min="16" max="16" width="14.140625" style="2" customWidth="1"/>
    <col min="17" max="17" width="7.140625" style="2" customWidth="1"/>
    <col min="18" max="18" width="1.7109375" style="2" customWidth="1"/>
    <col min="19" max="26" width="14.140625" style="2" customWidth="1"/>
    <col min="27" max="1024" width="14.42578125" style="2"/>
  </cols>
  <sheetData>
    <row r="1" spans="1:26" ht="15.75">
      <c r="A1" s="3"/>
      <c r="B1" s="3"/>
      <c r="C1" s="3"/>
      <c r="D1" s="4"/>
      <c r="E1" s="5"/>
      <c r="F1" s="6"/>
      <c r="G1" s="6"/>
      <c r="H1" s="6"/>
      <c r="I1" s="6"/>
      <c r="J1" s="6"/>
      <c r="K1" s="6"/>
      <c r="L1" s="3"/>
      <c r="M1" s="3"/>
      <c r="N1" s="3"/>
      <c r="O1" s="3"/>
      <c r="P1" s="3"/>
      <c r="Q1" s="7"/>
      <c r="R1" s="8"/>
      <c r="S1" s="8"/>
      <c r="T1" s="5"/>
      <c r="U1" s="5"/>
      <c r="V1" s="5"/>
      <c r="W1" s="5"/>
      <c r="X1" s="3"/>
      <c r="Y1" s="3"/>
      <c r="Z1" s="3"/>
    </row>
    <row r="2" spans="1:26" ht="18.75">
      <c r="A2" s="9"/>
      <c r="B2" s="9"/>
      <c r="C2" s="172" t="s">
        <v>0</v>
      </c>
      <c r="D2" s="172"/>
      <c r="E2" s="10"/>
      <c r="F2" s="11"/>
      <c r="G2" s="12"/>
      <c r="H2" s="13"/>
      <c r="I2" s="14"/>
      <c r="J2" s="13"/>
      <c r="K2" s="11"/>
      <c r="L2" s="15"/>
      <c r="M2" s="15"/>
      <c r="N2" s="15"/>
      <c r="O2" s="15"/>
      <c r="P2" s="15"/>
      <c r="Q2" s="16"/>
      <c r="R2" s="17"/>
      <c r="S2" s="17"/>
      <c r="T2" s="18"/>
      <c r="U2" s="18"/>
      <c r="V2" s="18"/>
      <c r="W2" s="18"/>
      <c r="X2" s="9"/>
      <c r="Y2" s="9"/>
      <c r="Z2" s="9"/>
    </row>
    <row r="3" spans="1:26" ht="42">
      <c r="A3" s="19"/>
      <c r="B3" s="19"/>
      <c r="C3" s="173">
        <f ca="1">COUNTA('Controle de equipamento'!Q2:Q2641)</f>
        <v>316</v>
      </c>
      <c r="D3" s="173"/>
      <c r="E3" s="20"/>
      <c r="F3" s="21"/>
      <c r="G3" s="21"/>
      <c r="H3" s="21"/>
      <c r="I3" s="21"/>
      <c r="J3" s="21"/>
      <c r="K3" s="21"/>
      <c r="L3" s="19"/>
      <c r="M3" s="19"/>
      <c r="N3" s="19"/>
      <c r="O3" s="19"/>
      <c r="P3" s="19"/>
      <c r="Q3" s="22"/>
      <c r="R3" s="8"/>
      <c r="S3" s="8"/>
      <c r="T3" s="23"/>
      <c r="U3" s="23"/>
      <c r="V3" s="23"/>
      <c r="W3" s="23"/>
      <c r="X3" s="19"/>
      <c r="Y3" s="19"/>
      <c r="Z3" s="19"/>
    </row>
    <row r="4" spans="1:26" ht="15.75">
      <c r="A4" s="19"/>
      <c r="B4" s="19"/>
      <c r="C4" s="24"/>
      <c r="D4" s="20"/>
      <c r="E4" s="20"/>
      <c r="F4" s="21"/>
      <c r="G4" s="21"/>
      <c r="H4" s="21"/>
      <c r="I4" s="21"/>
      <c r="J4" s="21"/>
      <c r="K4" s="21"/>
      <c r="L4" s="19"/>
      <c r="M4" s="19"/>
      <c r="N4" s="19"/>
      <c r="O4" s="19"/>
      <c r="P4" s="19"/>
      <c r="Q4" s="22"/>
      <c r="R4" s="8"/>
      <c r="S4" s="8"/>
      <c r="T4" s="23"/>
      <c r="U4" s="23"/>
      <c r="V4" s="23"/>
      <c r="W4" s="23"/>
      <c r="X4" s="19"/>
      <c r="Y4" s="19"/>
      <c r="Z4" s="19"/>
    </row>
    <row r="5" spans="1:26" ht="18.75">
      <c r="A5" s="9"/>
      <c r="B5" s="9"/>
      <c r="C5" s="168" t="s">
        <v>1</v>
      </c>
      <c r="D5" s="168"/>
      <c r="E5" s="18"/>
      <c r="F5" s="174"/>
      <c r="G5" s="174"/>
      <c r="H5" s="25"/>
      <c r="I5" s="25"/>
      <c r="J5" s="25"/>
      <c r="K5" s="25"/>
      <c r="L5" s="9"/>
      <c r="M5" s="9"/>
      <c r="N5" s="9"/>
      <c r="O5" s="9"/>
      <c r="P5" s="9"/>
      <c r="Q5" s="26"/>
      <c r="R5" s="17"/>
      <c r="S5" s="17"/>
      <c r="T5" s="18"/>
      <c r="U5" s="18"/>
      <c r="V5" s="18"/>
      <c r="W5" s="18"/>
      <c r="X5" s="9"/>
      <c r="Y5" s="9"/>
      <c r="Z5" s="9"/>
    </row>
    <row r="6" spans="1:26" ht="42">
      <c r="A6" s="5" t="s">
        <v>1</v>
      </c>
      <c r="B6" s="23">
        <f ca="1">C6</f>
        <v>259</v>
      </c>
      <c r="C6" s="175">
        <f ca="1">COUNTIF('Controle de equipamento'!Q2:Q2641,"Calibrado")</f>
        <v>259</v>
      </c>
      <c r="D6" s="175"/>
      <c r="E6" s="20"/>
      <c r="F6" s="21"/>
      <c r="G6" s="21"/>
      <c r="H6" s="21"/>
      <c r="I6" s="21"/>
      <c r="J6" s="21"/>
      <c r="K6" s="21"/>
      <c r="L6" s="19"/>
      <c r="M6" s="19"/>
      <c r="N6" s="19"/>
      <c r="O6" s="19"/>
      <c r="P6" s="19"/>
      <c r="Q6" s="22"/>
      <c r="R6" s="8"/>
      <c r="S6" s="8"/>
      <c r="T6" s="23"/>
      <c r="U6" s="23"/>
      <c r="V6" s="23"/>
      <c r="W6" s="23"/>
      <c r="X6" s="19"/>
      <c r="Y6" s="19"/>
      <c r="Z6" s="19"/>
    </row>
    <row r="7" spans="1:26" ht="15.75">
      <c r="A7" s="5" t="s">
        <v>2</v>
      </c>
      <c r="B7" s="23">
        <f ca="1">C9</f>
        <v>57</v>
      </c>
      <c r="C7" s="24"/>
      <c r="D7" s="20"/>
      <c r="E7" s="2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7"/>
      <c r="R7" s="8"/>
      <c r="S7" s="8"/>
      <c r="T7" s="23"/>
      <c r="U7" s="23"/>
      <c r="V7" s="23"/>
      <c r="W7" s="23"/>
      <c r="X7" s="19"/>
      <c r="Y7" s="19"/>
      <c r="Z7" s="19"/>
    </row>
    <row r="8" spans="1:26" ht="18.75">
      <c r="A8" s="9"/>
      <c r="B8" s="9"/>
      <c r="C8" s="168" t="s">
        <v>2</v>
      </c>
      <c r="D8" s="168"/>
      <c r="E8" s="18"/>
      <c r="F8" s="1"/>
      <c r="G8" s="3"/>
      <c r="H8" s="3"/>
      <c r="J8" s="3"/>
      <c r="K8" s="3"/>
      <c r="L8" s="28"/>
      <c r="M8" s="3"/>
      <c r="N8" s="3"/>
      <c r="O8" s="3"/>
      <c r="P8" s="3"/>
      <c r="Q8" s="27"/>
      <c r="R8" s="17"/>
      <c r="S8" s="17"/>
      <c r="T8" s="18"/>
      <c r="U8" s="18"/>
      <c r="V8" s="18"/>
      <c r="W8" s="18"/>
      <c r="X8" s="9"/>
      <c r="Y8" s="9"/>
      <c r="Z8" s="9"/>
    </row>
    <row r="9" spans="1:26" ht="42">
      <c r="A9" s="19"/>
      <c r="B9" s="19"/>
      <c r="C9" s="169">
        <f ca="1">COUNTIF('Controle de equipamento'!Q2:Q2641,"Vencido")</f>
        <v>57</v>
      </c>
      <c r="D9" s="169"/>
      <c r="E9" s="20"/>
      <c r="F9" s="19"/>
      <c r="G9" s="29"/>
      <c r="H9" s="30"/>
      <c r="I9" s="25"/>
      <c r="J9" s="25"/>
      <c r="K9" s="25"/>
      <c r="L9" s="9"/>
      <c r="M9" s="9"/>
      <c r="N9" s="9"/>
      <c r="O9" s="9"/>
      <c r="P9" s="9"/>
      <c r="Q9" s="26"/>
      <c r="R9" s="8"/>
      <c r="S9" s="8"/>
      <c r="T9" s="23"/>
      <c r="U9" s="23"/>
      <c r="V9" s="23"/>
      <c r="W9" s="23"/>
      <c r="X9" s="19"/>
      <c r="Y9" s="19"/>
      <c r="Z9" s="19"/>
    </row>
    <row r="10" spans="1:26" ht="15.75">
      <c r="A10" s="19"/>
      <c r="B10" s="19"/>
      <c r="C10" s="24"/>
      <c r="D10" s="20"/>
      <c r="E10" s="2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9"/>
      <c r="Q10" s="22"/>
      <c r="R10" s="8"/>
      <c r="S10" s="8"/>
      <c r="T10" s="23"/>
      <c r="U10" s="23"/>
      <c r="V10" s="23"/>
      <c r="W10" s="23"/>
      <c r="X10" s="19"/>
      <c r="Y10" s="19"/>
      <c r="Z10" s="19"/>
    </row>
    <row r="11" spans="1:26" ht="18.75">
      <c r="A11" s="9"/>
      <c r="B11" s="9"/>
      <c r="C11" s="168" t="s">
        <v>3</v>
      </c>
      <c r="D11" s="168"/>
      <c r="E11" s="18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9"/>
      <c r="Q11" s="22"/>
      <c r="R11" s="17"/>
      <c r="S11" s="17"/>
      <c r="T11" s="18"/>
      <c r="U11" s="18"/>
      <c r="V11" s="18"/>
      <c r="W11" s="18"/>
      <c r="X11" s="9"/>
      <c r="Y11" s="9"/>
      <c r="Z11" s="9"/>
    </row>
    <row r="12" spans="1:26" ht="42">
      <c r="A12" s="19"/>
      <c r="B12" s="19"/>
      <c r="C12" s="171">
        <f ca="1">C6/C3</f>
        <v>0.819620253164557</v>
      </c>
      <c r="D12" s="171"/>
      <c r="E12" s="2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9"/>
      <c r="Q12" s="26"/>
      <c r="R12" s="8"/>
      <c r="S12" s="8"/>
      <c r="T12" s="23"/>
      <c r="U12" s="23"/>
      <c r="V12" s="23"/>
      <c r="W12" s="23"/>
      <c r="X12" s="19"/>
      <c r="Y12" s="19"/>
      <c r="Z12" s="19"/>
    </row>
    <row r="13" spans="1:26" ht="15.75">
      <c r="A13" s="3"/>
      <c r="B13" s="3"/>
      <c r="C13" s="31"/>
      <c r="D13" s="32"/>
      <c r="E13" s="32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33"/>
      <c r="Q13" s="34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3"/>
      <c r="C14" s="3"/>
      <c r="D14" s="3"/>
      <c r="E14" s="3"/>
      <c r="P14" s="19"/>
      <c r="Q14" s="7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3"/>
      <c r="D15" s="23">
        <f ca="1">C6</f>
        <v>259</v>
      </c>
      <c r="E15" s="3"/>
      <c r="F15" s="21"/>
      <c r="G15" s="21"/>
      <c r="H15" s="21"/>
      <c r="I15" s="21"/>
      <c r="J15" s="21"/>
      <c r="K15" s="21"/>
      <c r="L15" s="19"/>
      <c r="M15" s="19"/>
      <c r="N15" s="19"/>
      <c r="O15" s="19"/>
      <c r="P15" s="19"/>
      <c r="Q15" s="7"/>
      <c r="R15" s="3"/>
      <c r="S15" s="3"/>
      <c r="T15" s="3"/>
      <c r="U15" s="3"/>
      <c r="V15" s="3"/>
      <c r="W15" s="3"/>
      <c r="X15" s="3"/>
      <c r="Y15" s="3"/>
      <c r="Z15" s="3"/>
    </row>
    <row r="16" spans="1:26" s="36" customFormat="1" ht="18.75">
      <c r="A16" s="35"/>
      <c r="C16" s="37"/>
      <c r="D16" s="38" t="s">
        <v>4</v>
      </c>
      <c r="E16" s="38" t="s">
        <v>5</v>
      </c>
      <c r="F16" s="38" t="s">
        <v>6</v>
      </c>
      <c r="G16" s="38" t="s">
        <v>7</v>
      </c>
      <c r="H16" s="38" t="s">
        <v>8</v>
      </c>
      <c r="I16" s="38" t="s">
        <v>9</v>
      </c>
      <c r="J16" s="38" t="s">
        <v>10</v>
      </c>
      <c r="K16" s="38" t="s">
        <v>11</v>
      </c>
      <c r="L16" s="38" t="s">
        <v>12</v>
      </c>
      <c r="M16" s="38" t="s">
        <v>13</v>
      </c>
      <c r="N16" s="38" t="s">
        <v>14</v>
      </c>
      <c r="O16" s="38" t="s">
        <v>15</v>
      </c>
      <c r="P16" s="38" t="s">
        <v>16</v>
      </c>
      <c r="Q16" s="39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42" customHeight="1">
      <c r="A17" s="3"/>
      <c r="B17" s="3"/>
      <c r="C17" s="40" t="s">
        <v>17</v>
      </c>
      <c r="D17" s="41">
        <f>COUNTIF('Obs Tecnicas'!$I$246:$I$425,D23)</f>
        <v>0</v>
      </c>
      <c r="E17" s="41">
        <f>COUNTIF('Obs Tecnicas'!$I$246:$I$425,E23)</f>
        <v>0</v>
      </c>
      <c r="F17" s="41">
        <f>COUNTIF('Obs Tecnicas'!$I$246:$I$425,F23)</f>
        <v>0</v>
      </c>
      <c r="G17" s="41">
        <f>COUNTIF('Obs Tecnicas'!$I$246:$I$425,G23)</f>
        <v>0</v>
      </c>
      <c r="H17" s="41">
        <f>COUNTIF('Obs Tecnicas'!$I$246:$I$425,H23)</f>
        <v>0</v>
      </c>
      <c r="I17" s="41">
        <f>COUNTIF('Obs Tecnicas'!$I$246:$I$425,I23)</f>
        <v>8</v>
      </c>
      <c r="J17" s="41">
        <f>COUNTIF('Obs Tecnicas'!$I$246:$I$425,J23)</f>
        <v>37</v>
      </c>
      <c r="K17" s="41">
        <f>COUNTIF('Obs Tecnicas'!$I$246:$I$425,K23)</f>
        <v>57</v>
      </c>
      <c r="L17" s="41">
        <f>COUNTIF('Obs Tecnicas'!$I$246:$I$425,L23)</f>
        <v>52</v>
      </c>
      <c r="M17" s="41">
        <f>COUNTIF('Obs Tecnicas'!$I$246:$I$425,M23)</f>
        <v>5</v>
      </c>
      <c r="N17" s="41">
        <f>COUNTIF('Obs Tecnicas'!$I$246:$I$425,N23)</f>
        <v>11</v>
      </c>
      <c r="O17" s="41">
        <f>COUNTIF('Obs Tecnicas'!$I$246:$I$425,O23)</f>
        <v>2</v>
      </c>
      <c r="P17" s="41">
        <f t="shared" ref="P17:P22" si="0">SUM(D17:O17)</f>
        <v>172</v>
      </c>
      <c r="Q17" s="27"/>
      <c r="R17" s="3"/>
      <c r="S17" s="3"/>
      <c r="T17" s="3"/>
      <c r="U17" s="3"/>
      <c r="V17" s="3"/>
      <c r="W17" s="3"/>
      <c r="X17" s="3"/>
      <c r="Y17" s="3"/>
      <c r="Z17" s="3"/>
    </row>
    <row r="18" spans="1:26" ht="18.75">
      <c r="A18" s="3"/>
      <c r="B18" s="3"/>
      <c r="C18" s="40" t="s">
        <v>18</v>
      </c>
      <c r="D18" s="41">
        <f>COUNTIF('Controle de equipamento'!$V$2:$V$230,D23)</f>
        <v>1</v>
      </c>
      <c r="E18" s="41">
        <f>COUNTIF('Controle de equipamento'!$V$2:$V$230,E23)</f>
        <v>0</v>
      </c>
      <c r="F18" s="41">
        <f>COUNTIF('Controle de equipamento'!$V$2:$V$230,F23)</f>
        <v>25</v>
      </c>
      <c r="G18" s="41">
        <f>COUNTIF('Controle de equipamento'!$V$2:$V$230,G23)</f>
        <v>6</v>
      </c>
      <c r="H18" s="41">
        <f>COUNTIF('Controle de equipamento'!$V$2:$V$230,H23)</f>
        <v>10</v>
      </c>
      <c r="I18" s="41">
        <f>COUNTIF('Controle de equipamento'!$V$2:$V$1964,I23)</f>
        <v>51</v>
      </c>
      <c r="J18" s="41">
        <f>COUNTIF('Controle de equipamento'!$V$2:$V$2469,J23)</f>
        <v>58</v>
      </c>
      <c r="K18" s="41">
        <f>COUNTIF('Controle de equipamento'!$V$2:$V$230,K23)</f>
        <v>48</v>
      </c>
      <c r="L18" s="41">
        <f>COUNTIF('Controle de equipamento'!$V$2:$V$230,L23)</f>
        <v>49</v>
      </c>
      <c r="M18" s="41">
        <f>COUNTIF('Controle de equipamento'!$V$2:$V$230,M23)</f>
        <v>5</v>
      </c>
      <c r="N18" s="41">
        <v>1</v>
      </c>
      <c r="O18" s="41">
        <f>COUNTIF('Controle de equipamento'!$V$2:$V$230,O23)</f>
        <v>1</v>
      </c>
      <c r="P18" s="41">
        <f t="shared" si="0"/>
        <v>255</v>
      </c>
      <c r="Q18" s="27"/>
      <c r="R18" s="3"/>
      <c r="S18" s="3"/>
      <c r="T18" s="3"/>
      <c r="U18" s="3"/>
      <c r="V18" s="3"/>
      <c r="W18" s="3"/>
      <c r="X18" s="3"/>
      <c r="Y18" s="3"/>
      <c r="Z18" s="3"/>
    </row>
    <row r="19" spans="1:26" ht="18.75">
      <c r="A19" s="3"/>
      <c r="B19" s="3"/>
      <c r="C19" s="40" t="s">
        <v>19</v>
      </c>
      <c r="D19" s="41">
        <f>COUNTIF('Equipamentos Desativados'!$V$2:$V$299,KPIs!D23)</f>
        <v>1</v>
      </c>
      <c r="E19" s="41">
        <f>COUNTIF('Equipamentos Desativados'!$V$2:$V$299,KPIs!E23)</f>
        <v>0</v>
      </c>
      <c r="F19" s="41">
        <f>COUNTIF('Equipamentos Desativados'!$V$2:$V$299,KPIs!F23)</f>
        <v>3</v>
      </c>
      <c r="G19" s="41">
        <f>COUNTIF('Equipamentos Desativados'!$V$2:$V$299,KPIs!G23)</f>
        <v>1</v>
      </c>
      <c r="H19" s="41">
        <f>COUNTIF('Equipamentos Desativados'!$V$2:$V$299,KPIs!H23)</f>
        <v>4</v>
      </c>
      <c r="I19" s="41">
        <f>COUNTIF('Equipamentos Desativados'!$V$2:$V$299,KPIs!I23)</f>
        <v>3</v>
      </c>
      <c r="J19" s="41">
        <f>COUNTIF('Equipamentos Desativados'!$V$2:$V$299,KPIs!J23)</f>
        <v>9</v>
      </c>
      <c r="K19" s="41">
        <f>COUNTIF('Equipamentos Desativados'!$V$2:$V$299,KPIs!K23)</f>
        <v>3</v>
      </c>
      <c r="L19" s="41">
        <f>COUNTIF('Equipamentos Desativados'!$V$2:$V$299,KPIs!L23)</f>
        <v>2</v>
      </c>
      <c r="M19" s="41">
        <f>COUNTIF('Equipamentos Desativados'!$V$2:$V$299,KPIs!M23)</f>
        <v>0</v>
      </c>
      <c r="N19" s="41">
        <f>COUNTIF('Equipamentos Desativados'!$V$2:$V$299,KPIs!N23)</f>
        <v>0</v>
      </c>
      <c r="O19" s="41">
        <f>COUNTIF('Equipamentos Desativados'!$V$2:$V$299,KPIs!O23)</f>
        <v>1</v>
      </c>
      <c r="P19" s="41">
        <f t="shared" si="0"/>
        <v>27</v>
      </c>
      <c r="Q19" s="27"/>
      <c r="R19" s="3"/>
      <c r="S19" s="3"/>
      <c r="T19" s="3"/>
      <c r="U19" s="3"/>
      <c r="V19" s="3"/>
      <c r="W19" s="3"/>
      <c r="X19" s="3"/>
      <c r="Y19" s="3"/>
      <c r="Z19" s="3"/>
    </row>
    <row r="20" spans="1:26" ht="18.75">
      <c r="A20" s="3"/>
      <c r="B20" s="3"/>
      <c r="C20" s="40" t="s">
        <v>20</v>
      </c>
      <c r="D20" s="41">
        <v>0</v>
      </c>
      <c r="E20" s="41">
        <v>0</v>
      </c>
      <c r="F20" s="41">
        <v>0</v>
      </c>
      <c r="G20" s="41">
        <v>0</v>
      </c>
      <c r="H20" s="41">
        <v>21</v>
      </c>
      <c r="I20" s="41">
        <v>1</v>
      </c>
      <c r="J20" s="41">
        <v>10</v>
      </c>
      <c r="K20" s="41">
        <v>7</v>
      </c>
      <c r="L20" s="41">
        <v>26</v>
      </c>
      <c r="M20" s="41">
        <v>3</v>
      </c>
      <c r="N20" s="41">
        <v>0</v>
      </c>
      <c r="O20" s="41">
        <v>0</v>
      </c>
      <c r="P20" s="41">
        <f t="shared" si="0"/>
        <v>68</v>
      </c>
      <c r="Q20" s="27"/>
      <c r="R20" s="3"/>
      <c r="S20" s="3"/>
      <c r="T20" s="3"/>
      <c r="U20" s="3"/>
      <c r="V20" s="3"/>
      <c r="W20" s="3"/>
      <c r="X20" s="3"/>
      <c r="Y20" s="3"/>
      <c r="Z20" s="3"/>
    </row>
    <row r="21" spans="1:26" ht="18.75">
      <c r="A21" s="3"/>
      <c r="B21" s="3"/>
      <c r="C21" s="40" t="s">
        <v>21</v>
      </c>
      <c r="D21" s="41">
        <v>17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2</v>
      </c>
      <c r="K21" s="41">
        <v>51</v>
      </c>
      <c r="L21" s="41">
        <v>11</v>
      </c>
      <c r="M21" s="41"/>
      <c r="N21" s="41">
        <v>22</v>
      </c>
      <c r="O21" s="41">
        <v>22</v>
      </c>
      <c r="P21" s="41">
        <f t="shared" si="0"/>
        <v>125</v>
      </c>
      <c r="Q21" s="27"/>
      <c r="R21" s="3"/>
      <c r="S21" s="3"/>
      <c r="T21" s="3"/>
      <c r="U21" s="3"/>
      <c r="V21" s="3"/>
      <c r="W21" s="3"/>
      <c r="X21" s="3"/>
      <c r="Y21" s="3"/>
      <c r="Z21" s="3"/>
    </row>
    <row r="22" spans="1:26" ht="18.75">
      <c r="A22" s="3"/>
      <c r="B22" s="3"/>
      <c r="C22" s="40" t="s">
        <v>22</v>
      </c>
      <c r="D22" s="41"/>
      <c r="E22" s="41">
        <v>17</v>
      </c>
      <c r="F22" s="41"/>
      <c r="G22" s="41"/>
      <c r="H22" s="41"/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3</v>
      </c>
      <c r="P22" s="41">
        <f t="shared" si="0"/>
        <v>20</v>
      </c>
      <c r="Q22" s="27"/>
      <c r="R22" s="3"/>
      <c r="S22" s="3"/>
      <c r="T22" s="3"/>
      <c r="U22" s="3"/>
      <c r="V22" s="3"/>
      <c r="W22" s="3"/>
      <c r="X22" s="3"/>
      <c r="Y22" s="3"/>
      <c r="Z22" s="3"/>
    </row>
    <row r="23" spans="1:26" ht="15.75">
      <c r="A23" s="3"/>
      <c r="B23" s="3"/>
      <c r="C23" s="42"/>
      <c r="D23" s="3">
        <v>1</v>
      </c>
      <c r="E23" s="3">
        <v>2</v>
      </c>
      <c r="F23" s="3">
        <v>3</v>
      </c>
      <c r="G23" s="3">
        <v>4</v>
      </c>
      <c r="H23" s="3">
        <v>5</v>
      </c>
      <c r="I23" s="3">
        <v>6</v>
      </c>
      <c r="J23" s="3">
        <v>7</v>
      </c>
      <c r="K23" s="3">
        <v>8</v>
      </c>
      <c r="L23" s="3">
        <v>9</v>
      </c>
      <c r="M23" s="3">
        <v>10</v>
      </c>
      <c r="N23" s="3">
        <v>11</v>
      </c>
      <c r="O23" s="3">
        <v>12</v>
      </c>
      <c r="P23" s="3"/>
      <c r="Q23" s="27"/>
      <c r="R23" s="3"/>
      <c r="S23" s="3"/>
      <c r="T23" s="3"/>
      <c r="U23" s="3"/>
      <c r="V23" s="3"/>
      <c r="W23" s="3"/>
      <c r="X23" s="3"/>
      <c r="Y23" s="3"/>
      <c r="Z23" s="3"/>
    </row>
    <row r="24" spans="1:26" ht="15.75">
      <c r="A24" s="3"/>
      <c r="B24" s="3"/>
      <c r="C24" s="4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7"/>
      <c r="R24" s="3"/>
      <c r="S24" s="3"/>
      <c r="T24" s="3"/>
      <c r="U24" s="3"/>
      <c r="V24" s="3"/>
      <c r="W24" s="3"/>
      <c r="X24" s="3"/>
      <c r="Y24" s="3"/>
      <c r="Z24" s="3"/>
    </row>
    <row r="25" spans="1:26" ht="15.75">
      <c r="A25" s="3"/>
      <c r="B25" s="3"/>
      <c r="C25" s="4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7"/>
      <c r="R25" s="3"/>
      <c r="S25" s="3"/>
      <c r="T25" s="3"/>
      <c r="U25" s="3"/>
      <c r="V25" s="3"/>
      <c r="W25" s="3"/>
      <c r="X25" s="3"/>
      <c r="Y25" s="3"/>
      <c r="Z25" s="3"/>
    </row>
    <row r="26" spans="1:26" ht="15.75">
      <c r="A26" s="3"/>
      <c r="B26" s="3"/>
      <c r="C26" s="4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7"/>
      <c r="R26" s="3"/>
      <c r="S26" s="3"/>
      <c r="T26" s="3"/>
      <c r="U26" s="3"/>
      <c r="V26" s="3"/>
      <c r="W26" s="3"/>
      <c r="X26" s="3"/>
      <c r="Y26" s="3"/>
      <c r="Z26" s="3"/>
    </row>
    <row r="27" spans="1:26" ht="15.75">
      <c r="A27" s="3"/>
      <c r="B27" s="3"/>
      <c r="C27" s="4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7"/>
      <c r="R27" s="3"/>
      <c r="S27" s="3"/>
      <c r="T27" s="3"/>
      <c r="U27" s="3"/>
      <c r="V27" s="3"/>
      <c r="W27" s="3"/>
      <c r="X27" s="3"/>
      <c r="Y27" s="3"/>
      <c r="Z27" s="3"/>
    </row>
    <row r="28" spans="1:26" ht="15.75">
      <c r="A28" s="3"/>
      <c r="B28" s="3"/>
      <c r="C28" s="4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7"/>
      <c r="R28" s="3"/>
      <c r="S28" s="3"/>
      <c r="T28" s="3"/>
      <c r="U28" s="3"/>
      <c r="V28" s="3"/>
      <c r="W28" s="3"/>
      <c r="X28" s="3"/>
      <c r="Y28" s="3"/>
      <c r="Z28" s="3"/>
    </row>
    <row r="29" spans="1:26" ht="15.75">
      <c r="A29" s="3"/>
      <c r="B29" s="3"/>
      <c r="C29" s="4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7"/>
      <c r="R29" s="3"/>
      <c r="S29" s="3"/>
      <c r="T29" s="3"/>
      <c r="U29" s="3"/>
      <c r="V29" s="3"/>
      <c r="W29" s="3"/>
      <c r="X29" s="3"/>
      <c r="Y29" s="3"/>
      <c r="Z29" s="3"/>
    </row>
    <row r="30" spans="1:26" ht="15.75">
      <c r="A30" s="3"/>
      <c r="B30" s="3"/>
      <c r="C30" s="4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7"/>
      <c r="R30" s="3"/>
      <c r="S30" s="3"/>
      <c r="T30" s="3"/>
      <c r="U30" s="3"/>
      <c r="V30" s="3"/>
      <c r="W30" s="3"/>
      <c r="X30" s="3"/>
      <c r="Y30" s="3"/>
      <c r="Z30" s="3"/>
    </row>
    <row r="31" spans="1:26" ht="15.75">
      <c r="A31" s="3"/>
      <c r="B31" s="3"/>
      <c r="C31" s="4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7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 s="3"/>
      <c r="B32" s="3"/>
      <c r="C32" s="4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7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 s="3"/>
      <c r="B33" s="3"/>
      <c r="C33" s="4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7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 s="3"/>
      <c r="B34" s="3"/>
      <c r="C34" s="4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7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 s="3"/>
      <c r="B35" s="3"/>
      <c r="C35" s="4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7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 s="3"/>
      <c r="B36" s="3"/>
      <c r="C36" s="4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7"/>
      <c r="R36" s="3"/>
      <c r="S36" s="3"/>
      <c r="T36" s="3"/>
      <c r="U36" s="3"/>
      <c r="V36" s="3"/>
      <c r="W36" s="3"/>
      <c r="X36" s="3"/>
      <c r="Y36" s="3"/>
      <c r="Z36" s="3"/>
    </row>
    <row r="37" spans="1:26" ht="15.75">
      <c r="A37" s="3"/>
      <c r="B37" s="3"/>
      <c r="C37" s="4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7"/>
      <c r="R37" s="3"/>
      <c r="S37" s="3"/>
      <c r="T37" s="3"/>
      <c r="U37" s="3"/>
      <c r="V37" s="3"/>
      <c r="W37" s="3"/>
      <c r="X37" s="3"/>
      <c r="Y37" s="3"/>
      <c r="Z37" s="3"/>
    </row>
    <row r="38" spans="1:26" ht="15.75">
      <c r="A38" s="3"/>
      <c r="B38" s="3"/>
      <c r="C38" s="4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7"/>
      <c r="R38" s="3"/>
      <c r="S38" s="3"/>
      <c r="T38" s="3"/>
      <c r="U38" s="3"/>
      <c r="V38" s="3"/>
      <c r="W38" s="3"/>
      <c r="X38" s="3"/>
      <c r="Y38" s="3"/>
      <c r="Z38" s="3"/>
    </row>
    <row r="39" spans="1:26" ht="15.75">
      <c r="A39" s="3"/>
      <c r="B39" s="3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4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>
      <c r="A41" s="3"/>
      <c r="B41" s="3"/>
      <c r="C41" s="44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6"/>
      <c r="R41" s="3"/>
      <c r="S41" s="3"/>
      <c r="T41" s="3"/>
      <c r="U41" s="3"/>
      <c r="V41" s="3"/>
      <c r="W41" s="3"/>
      <c r="X41" s="3"/>
      <c r="Y41" s="3"/>
      <c r="Z41" s="3"/>
    </row>
    <row r="42" spans="1:26" ht="15.75">
      <c r="A42" s="3"/>
      <c r="B42" s="3"/>
      <c r="C42" s="4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7"/>
      <c r="R42" s="3"/>
      <c r="S42" s="3"/>
      <c r="T42" s="3"/>
      <c r="U42" s="3"/>
      <c r="V42" s="3"/>
      <c r="W42" s="3"/>
      <c r="X42" s="3"/>
      <c r="Y42" s="3"/>
      <c r="Z42" s="3"/>
    </row>
    <row r="43" spans="1:26" ht="15.75">
      <c r="A43" s="3"/>
      <c r="B43" s="3"/>
      <c r="C43" s="4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7"/>
      <c r="R43" s="3"/>
      <c r="S43" s="3"/>
      <c r="T43" s="3"/>
      <c r="U43" s="3"/>
      <c r="V43" s="3"/>
      <c r="W43" s="3"/>
      <c r="X43" s="3"/>
      <c r="Y43" s="3"/>
      <c r="Z43" s="3"/>
    </row>
    <row r="44" spans="1:26" ht="15.75">
      <c r="A44" s="3"/>
      <c r="B44" s="3"/>
      <c r="C44" s="4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7"/>
      <c r="R44" s="3"/>
      <c r="S44" s="3"/>
      <c r="T44" s="3"/>
      <c r="U44" s="3"/>
      <c r="V44" s="3"/>
      <c r="W44" s="3"/>
      <c r="X44" s="3"/>
      <c r="Y44" s="3"/>
      <c r="Z44" s="3"/>
    </row>
    <row r="45" spans="1:26" ht="15.75">
      <c r="A45" s="3"/>
      <c r="B45" s="3"/>
      <c r="C45" s="4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7"/>
      <c r="R45" s="3"/>
      <c r="S45" s="3"/>
      <c r="T45" s="3"/>
      <c r="U45" s="3"/>
      <c r="V45" s="3"/>
      <c r="W45" s="3"/>
      <c r="X45" s="3"/>
      <c r="Y45" s="3"/>
      <c r="Z45" s="3"/>
    </row>
    <row r="46" spans="1:26" ht="15.75">
      <c r="A46" s="3"/>
      <c r="B46" s="3"/>
      <c r="C46" s="4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7"/>
      <c r="R46" s="3"/>
      <c r="S46" s="3"/>
      <c r="T46" s="3"/>
      <c r="U46" s="3"/>
      <c r="V46" s="3"/>
      <c r="W46" s="3"/>
      <c r="X46" s="3"/>
      <c r="Y46" s="3"/>
      <c r="Z46" s="3"/>
    </row>
    <row r="47" spans="1:26" ht="15.75">
      <c r="A47" s="3"/>
      <c r="B47" s="3"/>
      <c r="C47" s="4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7"/>
      <c r="R47" s="3"/>
      <c r="S47" s="3"/>
      <c r="T47" s="3"/>
      <c r="U47" s="3"/>
      <c r="V47" s="3"/>
      <c r="W47" s="3"/>
      <c r="X47" s="3"/>
      <c r="Y47" s="3"/>
      <c r="Z47" s="3"/>
    </row>
    <row r="48" spans="1:26" ht="15.75">
      <c r="A48" s="3"/>
      <c r="B48" s="3"/>
      <c r="C48" s="4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7"/>
      <c r="R48" s="3"/>
      <c r="S48" s="3"/>
      <c r="T48" s="3"/>
      <c r="U48" s="3"/>
      <c r="V48" s="3"/>
      <c r="W48" s="3"/>
      <c r="X48" s="3"/>
      <c r="Y48" s="3"/>
      <c r="Z48" s="3"/>
    </row>
    <row r="49" spans="1:26" ht="15.75">
      <c r="A49" s="3"/>
      <c r="B49" s="3"/>
      <c r="C49" s="4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7"/>
      <c r="R49" s="3"/>
      <c r="S49" s="3"/>
      <c r="T49" s="3"/>
      <c r="U49" s="3"/>
      <c r="V49" s="3"/>
      <c r="W49" s="3"/>
      <c r="X49" s="3"/>
      <c r="Y49" s="3"/>
      <c r="Z49" s="3"/>
    </row>
    <row r="50" spans="1:26" ht="15.75">
      <c r="A50" s="3"/>
      <c r="B50" s="3"/>
      <c r="C50" s="4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7"/>
      <c r="R50" s="3"/>
      <c r="S50" s="3"/>
      <c r="T50" s="3"/>
      <c r="U50" s="3"/>
      <c r="V50" s="3"/>
      <c r="W50" s="3"/>
      <c r="X50" s="3"/>
      <c r="Y50" s="3"/>
      <c r="Z50" s="3"/>
    </row>
    <row r="51" spans="1:26" ht="15.75">
      <c r="A51" s="3"/>
      <c r="B51" s="3"/>
      <c r="C51" s="4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7"/>
      <c r="R51" s="3"/>
      <c r="S51" s="3"/>
      <c r="T51" s="3"/>
      <c r="U51" s="3"/>
      <c r="V51" s="3"/>
      <c r="W51" s="3"/>
      <c r="X51" s="3"/>
      <c r="Y51" s="3"/>
      <c r="Z51" s="3"/>
    </row>
    <row r="52" spans="1:26" ht="15.75">
      <c r="A52" s="3"/>
      <c r="B52" s="3"/>
      <c r="C52" s="4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7"/>
      <c r="R52" s="3"/>
      <c r="S52" s="3"/>
      <c r="T52" s="3"/>
      <c r="U52" s="3"/>
      <c r="V52" s="3"/>
      <c r="W52" s="3"/>
      <c r="X52" s="3"/>
      <c r="Y52" s="3"/>
      <c r="Z52" s="3"/>
    </row>
    <row r="53" spans="1:26" ht="15.75">
      <c r="A53" s="3"/>
      <c r="B53" s="3"/>
      <c r="C53" s="4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7"/>
      <c r="R53" s="3"/>
      <c r="S53" s="3"/>
      <c r="T53" s="3"/>
      <c r="U53" s="3"/>
      <c r="V53" s="3"/>
      <c r="W53" s="3"/>
      <c r="X53" s="3"/>
      <c r="Y53" s="3"/>
      <c r="Z53" s="3"/>
    </row>
    <row r="54" spans="1:26" ht="15.75">
      <c r="A54" s="3"/>
      <c r="B54" s="3"/>
      <c r="C54" s="4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7"/>
      <c r="R54" s="3"/>
      <c r="S54" s="3"/>
      <c r="T54" s="3"/>
      <c r="U54" s="3"/>
      <c r="V54" s="3"/>
      <c r="W54" s="3"/>
      <c r="X54" s="3"/>
      <c r="Y54" s="3"/>
      <c r="Z54" s="3"/>
    </row>
    <row r="55" spans="1:26" ht="15.75">
      <c r="A55" s="3"/>
      <c r="B55" s="3"/>
      <c r="C55" s="4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7"/>
      <c r="R55" s="3"/>
      <c r="S55" s="3"/>
      <c r="T55" s="3"/>
      <c r="U55" s="3"/>
      <c r="V55" s="3"/>
      <c r="W55" s="3"/>
      <c r="X55" s="3"/>
      <c r="Y55" s="3"/>
      <c r="Z55" s="3"/>
    </row>
    <row r="56" spans="1:26" ht="15.75">
      <c r="A56" s="3"/>
      <c r="B56" s="3"/>
      <c r="C56" s="4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7"/>
      <c r="R56" s="3"/>
      <c r="S56" s="3"/>
      <c r="T56" s="3"/>
      <c r="U56" s="3"/>
      <c r="V56" s="3"/>
      <c r="W56" s="3"/>
      <c r="X56" s="3"/>
      <c r="Y56" s="3"/>
      <c r="Z56" s="3"/>
    </row>
    <row r="57" spans="1:26" ht="15.75">
      <c r="A57" s="3"/>
      <c r="B57" s="3"/>
      <c r="C57" s="4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7"/>
      <c r="R57" s="3"/>
      <c r="S57" s="3"/>
      <c r="T57" s="3"/>
      <c r="U57" s="3"/>
      <c r="V57" s="3"/>
      <c r="W57" s="3"/>
      <c r="X57" s="3"/>
      <c r="Y57" s="3"/>
      <c r="Z57" s="3"/>
    </row>
    <row r="58" spans="1:26" ht="15.75">
      <c r="A58" s="3"/>
      <c r="B58" s="3"/>
      <c r="C58" s="4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7"/>
      <c r="R58" s="3"/>
      <c r="S58" s="3"/>
      <c r="T58" s="3"/>
      <c r="U58" s="3"/>
      <c r="V58" s="3"/>
      <c r="W58" s="3"/>
      <c r="X58" s="3"/>
      <c r="Y58" s="3"/>
      <c r="Z58" s="3"/>
    </row>
    <row r="59" spans="1:26" ht="15.75">
      <c r="A59" s="3"/>
      <c r="B59" s="3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4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10">
    <mergeCell ref="C2:D2"/>
    <mergeCell ref="C3:D3"/>
    <mergeCell ref="C5:D5"/>
    <mergeCell ref="F5:G5"/>
    <mergeCell ref="C6:D6"/>
    <mergeCell ref="C8:D8"/>
    <mergeCell ref="C9:D9"/>
    <mergeCell ref="F10:O13"/>
    <mergeCell ref="C11:D11"/>
    <mergeCell ref="C12:D12"/>
  </mergeCells>
  <pageMargins left="0.7" right="0.7" top="0.75" bottom="0.75" header="0.51180555555555496" footer="0.51180555555555496"/>
  <pageSetup paperSize="9" scale="46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59"/>
  <sheetViews>
    <sheetView showGridLines="0" tabSelected="1" zoomScaleNormal="100" workbookViewId="0">
      <selection activeCell="Q7" sqref="Q7"/>
    </sheetView>
  </sheetViews>
  <sheetFormatPr defaultColWidth="8.5703125" defaultRowHeight="15"/>
  <cols>
    <col min="2" max="2" width="2.85546875" customWidth="1"/>
    <col min="3" max="3" width="9.140625" customWidth="1"/>
    <col min="4" max="5" width="16.28515625" customWidth="1"/>
    <col min="6" max="12" width="9.140625" customWidth="1"/>
    <col min="13" max="13" width="20.85546875" style="47" customWidth="1"/>
    <col min="14" max="14" width="9.140625" style="47" customWidth="1"/>
    <col min="15" max="15" width="2.85546875" style="47" customWidth="1"/>
    <col min="16" max="17" width="9.140625" style="47" customWidth="1"/>
    <col min="19" max="21" width="9.140625" customWidth="1"/>
  </cols>
  <sheetData>
    <row r="2" spans="2:17" ht="15" customHeight="1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50"/>
      <c r="O2" s="51"/>
    </row>
    <row r="3" spans="2:17" ht="15" customHeight="1">
      <c r="B3" s="52"/>
      <c r="O3" s="53"/>
    </row>
    <row r="4" spans="2:17" ht="15.75" customHeight="1">
      <c r="B4" s="52"/>
      <c r="D4" s="178" t="s">
        <v>23</v>
      </c>
      <c r="E4" s="178"/>
      <c r="F4" s="49"/>
      <c r="G4" s="49"/>
      <c r="H4" s="49"/>
      <c r="I4" s="49"/>
      <c r="J4" s="49"/>
      <c r="K4" s="49"/>
      <c r="L4" s="49"/>
      <c r="M4" s="51"/>
      <c r="O4" s="53"/>
      <c r="P4" s="54"/>
      <c r="Q4" s="54"/>
    </row>
    <row r="5" spans="2:17" ht="21">
      <c r="B5" s="52"/>
      <c r="D5" s="178"/>
      <c r="E5" s="178"/>
      <c r="F5" s="55"/>
      <c r="G5" s="55"/>
      <c r="H5" s="55"/>
      <c r="I5" s="55"/>
      <c r="J5" s="55"/>
      <c r="K5" s="55"/>
      <c r="L5" s="55"/>
      <c r="M5" s="56" t="s">
        <v>24</v>
      </c>
      <c r="N5" s="54"/>
      <c r="O5" s="57"/>
      <c r="Q5" s="54"/>
    </row>
    <row r="6" spans="2:17" ht="15.75">
      <c r="B6" s="52"/>
      <c r="D6" s="179">
        <f>COUNTA('Controle de equipamento'!J2:$J$1014)</f>
        <v>316</v>
      </c>
      <c r="E6" s="179"/>
      <c r="M6" s="57">
        <f>COUNTIF('Controle de equipamento'!$U:$U,M5)</f>
        <v>0</v>
      </c>
      <c r="O6" s="53"/>
    </row>
    <row r="7" spans="2:17" ht="15" customHeight="1">
      <c r="B7" s="52"/>
      <c r="D7" s="179"/>
      <c r="E7" s="179"/>
      <c r="M7" s="58"/>
      <c r="O7" s="53"/>
    </row>
    <row r="8" spans="2:17" ht="15.75">
      <c r="B8" s="52"/>
      <c r="D8" s="180" t="s">
        <v>25</v>
      </c>
      <c r="E8" s="181" t="s">
        <v>26</v>
      </c>
      <c r="M8" s="56" t="s">
        <v>27</v>
      </c>
      <c r="O8" s="53"/>
    </row>
    <row r="9" spans="2:17" ht="15" customHeight="1">
      <c r="B9" s="52"/>
      <c r="D9" s="180"/>
      <c r="E9" s="181"/>
      <c r="M9" s="57">
        <f>COUNTIF('Controle de equipamento'!$U:$U,M8)</f>
        <v>48</v>
      </c>
      <c r="O9" s="53"/>
    </row>
    <row r="10" spans="2:17" ht="15" customHeight="1">
      <c r="B10" s="52"/>
      <c r="D10" s="182">
        <f ca="1">COUNTIF('Controle de equipamento'!$Q:$Q,"Calibrado")</f>
        <v>259</v>
      </c>
      <c r="E10" s="183">
        <f ca="1">COUNTIF('Controle de equipamento'!$Q:$Q,"Vencido")</f>
        <v>57</v>
      </c>
      <c r="K10" s="47"/>
      <c r="M10" s="59"/>
      <c r="O10" s="60"/>
    </row>
    <row r="11" spans="2:17" ht="15" customHeight="1">
      <c r="B11" s="52"/>
      <c r="D11" s="182"/>
      <c r="E11" s="183"/>
      <c r="M11" s="56" t="s">
        <v>28</v>
      </c>
      <c r="O11" s="57"/>
    </row>
    <row r="12" spans="2:17" ht="18" customHeight="1">
      <c r="B12" s="52"/>
      <c r="D12" s="52"/>
      <c r="H12" s="61">
        <f ca="1">D10/D6</f>
        <v>0.819620253164557</v>
      </c>
      <c r="I12" s="62">
        <f ca="1">1-H12</f>
        <v>0.180379746835443</v>
      </c>
      <c r="M12" s="57">
        <f>COUNTIF('Controle de equipamento'!$U:$U,M11)</f>
        <v>83</v>
      </c>
      <c r="O12" s="57"/>
    </row>
    <row r="13" spans="2:17" ht="15.75" customHeight="1">
      <c r="B13" s="52"/>
      <c r="D13" s="176" t="s">
        <v>29</v>
      </c>
      <c r="E13" s="176"/>
      <c r="M13" s="58"/>
      <c r="O13" s="57"/>
    </row>
    <row r="14" spans="2:17" ht="15" customHeight="1">
      <c r="B14" s="52"/>
      <c r="D14" s="176"/>
      <c r="E14" s="176"/>
      <c r="M14" s="56" t="s">
        <v>30</v>
      </c>
      <c r="O14" s="57"/>
      <c r="P14" s="54"/>
      <c r="Q14" s="54"/>
    </row>
    <row r="15" spans="2:17" ht="15.75" customHeight="1">
      <c r="B15" s="52"/>
      <c r="D15" s="177">
        <f>COUNTA('Equipamentos Desativados'!I2:$I$23)</f>
        <v>22</v>
      </c>
      <c r="E15" s="177"/>
      <c r="M15" s="57">
        <f>COUNTIF('Controle de equipamento'!$U:$U,M14)</f>
        <v>7</v>
      </c>
      <c r="N15" s="54"/>
      <c r="O15" s="57"/>
    </row>
    <row r="16" spans="2:17" ht="15.75" customHeight="1">
      <c r="B16" s="52"/>
      <c r="D16" s="177"/>
      <c r="E16" s="177"/>
      <c r="F16" s="63"/>
      <c r="G16" s="63"/>
      <c r="H16" s="63"/>
      <c r="I16" s="63"/>
      <c r="J16" s="63"/>
      <c r="K16" s="63"/>
      <c r="L16" s="63"/>
      <c r="M16" s="64"/>
      <c r="O16" s="53"/>
    </row>
    <row r="17" spans="2:21" ht="18">
      <c r="B17" s="52"/>
      <c r="D17" s="65"/>
      <c r="E17" s="65"/>
      <c r="O17" s="53"/>
    </row>
    <row r="18" spans="2:21">
      <c r="B18" s="52"/>
      <c r="O18" s="53"/>
      <c r="R18" s="66" t="s">
        <v>31</v>
      </c>
      <c r="S18" s="66"/>
      <c r="T18" s="67" t="s">
        <v>32</v>
      </c>
      <c r="U18" s="68" t="s">
        <v>33</v>
      </c>
    </row>
    <row r="19" spans="2:21">
      <c r="B19" s="52"/>
      <c r="D19" s="48"/>
      <c r="E19" s="49"/>
      <c r="F19" s="49"/>
      <c r="G19" s="49"/>
      <c r="H19" s="49"/>
      <c r="I19" s="49"/>
      <c r="J19" s="49"/>
      <c r="K19" s="49"/>
      <c r="L19" s="49"/>
      <c r="M19" s="51"/>
      <c r="O19" s="53"/>
      <c r="R19" s="66" t="s">
        <v>34</v>
      </c>
      <c r="S19" s="69">
        <v>1</v>
      </c>
      <c r="T19" s="70">
        <f>COUNTIF('Controle de equipamento'!$W:$W,'KPI-s de Controle '!S19)</f>
        <v>6</v>
      </c>
      <c r="U19" s="71">
        <f>COUNTIFS('Controle de equipamento'!$V:$V,'KPI-s de Controle '!S19,'Controle de equipamento'!U:U,"REALIZADO")</f>
        <v>0</v>
      </c>
    </row>
    <row r="20" spans="2:21">
      <c r="B20" s="52"/>
      <c r="D20" s="52"/>
      <c r="M20" s="53"/>
      <c r="O20" s="53"/>
      <c r="R20" s="66" t="s">
        <v>35</v>
      </c>
      <c r="S20" s="69">
        <v>2</v>
      </c>
      <c r="T20" s="70">
        <f>COUNTIF('Controle de equipamento'!$W:$W,'KPI-s de Controle '!S20)</f>
        <v>1</v>
      </c>
      <c r="U20" s="71">
        <f>COUNTIFS('Controle de equipamento'!$V:$V,'KPI-s de Controle '!S20,'Controle de equipamento'!U:U,"REALIZADO")</f>
        <v>0</v>
      </c>
    </row>
    <row r="21" spans="2:21">
      <c r="B21" s="52"/>
      <c r="D21" s="52"/>
      <c r="M21" s="53"/>
      <c r="O21" s="53"/>
      <c r="R21" s="66" t="s">
        <v>36</v>
      </c>
      <c r="S21" s="69">
        <v>3</v>
      </c>
      <c r="T21" s="70">
        <f>COUNTIF('Controle de equipamento'!$W:$W,'KPI-s de Controle '!S21)</f>
        <v>25</v>
      </c>
      <c r="U21" s="71">
        <f>COUNTIFS('Controle de equipamento'!$V:$V,'KPI-s de Controle '!S21,'Controle de equipamento'!U:U,"REALIZADO")</f>
        <v>0</v>
      </c>
    </row>
    <row r="22" spans="2:21">
      <c r="B22" s="52"/>
      <c r="D22" s="52"/>
      <c r="M22" s="53"/>
      <c r="O22" s="53"/>
      <c r="R22" s="66" t="s">
        <v>37</v>
      </c>
      <c r="S22" s="69">
        <v>4</v>
      </c>
      <c r="T22" s="70">
        <f>COUNTIF('Controle de equipamento'!$W:$W,'KPI-s de Controle '!S22)</f>
        <v>22</v>
      </c>
      <c r="U22" s="71">
        <f>COUNTIFS('Controle de equipamento'!$V:$V,'KPI-s de Controle '!S22,'Controle de equipamento'!U:U,"REALIZADO")</f>
        <v>19</v>
      </c>
    </row>
    <row r="23" spans="2:21">
      <c r="B23" s="52"/>
      <c r="D23" s="52"/>
      <c r="M23" s="53"/>
      <c r="O23" s="53"/>
      <c r="R23" s="66" t="s">
        <v>38</v>
      </c>
      <c r="S23" s="69">
        <v>5</v>
      </c>
      <c r="T23" s="70">
        <f>COUNTIF('Controle de equipamento'!$W:$W,'KPI-s de Controle '!S23)</f>
        <v>37</v>
      </c>
      <c r="U23" s="71">
        <f>COUNTIFS('Controle de equipamento'!$V:$V,'KPI-s de Controle '!S23,'Controle de equipamento'!U:U,"REALIZADO")</f>
        <v>9</v>
      </c>
    </row>
    <row r="24" spans="2:21">
      <c r="B24" s="52"/>
      <c r="D24" s="52"/>
      <c r="M24" s="53"/>
      <c r="O24" s="53"/>
      <c r="R24" s="66" t="s">
        <v>39</v>
      </c>
      <c r="S24" s="69">
        <v>6</v>
      </c>
      <c r="T24" s="70">
        <f>COUNTIF('Controle de equipamento'!$W:$W,'KPI-s de Controle '!S24)</f>
        <v>35</v>
      </c>
      <c r="U24" s="71">
        <f>COUNTIFS('Controle de equipamento'!$V:$V,'KPI-s de Controle '!S24,'Controle de equipamento'!U:U,"REALIZADO")</f>
        <v>40</v>
      </c>
    </row>
    <row r="25" spans="2:21">
      <c r="B25" s="52"/>
      <c r="D25" s="52"/>
      <c r="M25" s="53"/>
      <c r="O25" s="53"/>
      <c r="R25" s="66" t="s">
        <v>40</v>
      </c>
      <c r="S25" s="69">
        <v>7</v>
      </c>
      <c r="T25" s="70">
        <f>COUNTIF('Controle de equipamento'!$W:$W,'KPI-s de Controle '!S25)</f>
        <v>46</v>
      </c>
      <c r="U25" s="71">
        <f>COUNTIFS('Controle de equipamento'!$V:$V,'KPI-s de Controle '!S25,'Controle de equipamento'!U:U,"REALIZADO")</f>
        <v>42</v>
      </c>
    </row>
    <row r="26" spans="2:21">
      <c r="B26" s="52"/>
      <c r="D26" s="52"/>
      <c r="M26" s="53"/>
      <c r="O26" s="53"/>
      <c r="R26" s="66" t="s">
        <v>41</v>
      </c>
      <c r="S26" s="69">
        <v>8</v>
      </c>
      <c r="T26" s="70">
        <f>COUNTIF('Controle de equipamento'!$W:$W,'KPI-s de Controle '!S26)</f>
        <v>61</v>
      </c>
      <c r="U26" s="71">
        <f>COUNTIFS('Controle de equipamento'!$V:$V,'KPI-s de Controle '!S26,'Controle de equipamento'!U:U,"REALIZADO")</f>
        <v>13</v>
      </c>
    </row>
    <row r="27" spans="2:21">
      <c r="B27" s="52"/>
      <c r="D27" s="52"/>
      <c r="M27" s="53"/>
      <c r="O27" s="53"/>
      <c r="R27" s="66" t="s">
        <v>42</v>
      </c>
      <c r="S27" s="69">
        <v>9</v>
      </c>
      <c r="T27" s="70">
        <f>COUNTIF('Controle de equipamento'!$W:$W,'KPI-s de Controle '!S27)</f>
        <v>48</v>
      </c>
      <c r="U27" s="71">
        <f>COUNTIFS('Controle de equipamento'!$V:$V,'KPI-s de Controle '!S27,'Controle de equipamento'!U:U,"REALIZADO")</f>
        <v>0</v>
      </c>
    </row>
    <row r="28" spans="2:21">
      <c r="B28" s="52"/>
      <c r="D28" s="52"/>
      <c r="M28" s="53"/>
      <c r="O28" s="53"/>
      <c r="R28" s="66" t="s">
        <v>43</v>
      </c>
      <c r="S28" s="69">
        <v>10</v>
      </c>
      <c r="T28" s="70">
        <f>COUNTIF('Controle de equipamento'!$W:$W,'KPI-s de Controle '!S28)</f>
        <v>5</v>
      </c>
      <c r="U28" s="71">
        <f>COUNTIFS('Controle de equipamento'!$V:$V,'KPI-s de Controle '!S28,'Controle de equipamento'!U:U,"REALIZADO")</f>
        <v>0</v>
      </c>
    </row>
    <row r="29" spans="2:21">
      <c r="B29" s="52"/>
      <c r="D29" s="52"/>
      <c r="M29" s="53"/>
      <c r="O29" s="53"/>
      <c r="R29" s="66" t="s">
        <v>44</v>
      </c>
      <c r="S29" s="69">
        <v>11</v>
      </c>
      <c r="T29" s="70">
        <f>COUNTIF('Controle de equipamento'!$W:$W,'KPI-s de Controle '!S29)</f>
        <v>10</v>
      </c>
      <c r="U29" s="71">
        <f>COUNTIFS('Controle de equipamento'!$V:$V,'KPI-s de Controle '!S29,'Controle de equipamento'!U:U,"REALIZADO")</f>
        <v>0</v>
      </c>
    </row>
    <row r="30" spans="2:21">
      <c r="B30" s="52"/>
      <c r="D30" s="52"/>
      <c r="M30" s="53"/>
      <c r="O30" s="53"/>
      <c r="R30" s="66" t="s">
        <v>45</v>
      </c>
      <c r="S30" s="69">
        <v>12</v>
      </c>
      <c r="T30" s="70">
        <f>COUNTIF('Controle de equipamento'!$W:$W,'KPI-s de Controle '!S30)</f>
        <v>1</v>
      </c>
      <c r="U30" s="71">
        <f>COUNTIFS('Controle de equipamento'!$V:$V,'KPI-s de Controle '!S30,'Controle de equipamento'!U:U,"REALIZADO")</f>
        <v>0</v>
      </c>
    </row>
    <row r="31" spans="2:21">
      <c r="B31" s="52"/>
      <c r="D31" s="52"/>
      <c r="M31" s="53"/>
      <c r="O31" s="53"/>
    </row>
    <row r="32" spans="2:21">
      <c r="B32" s="52"/>
      <c r="D32" s="52"/>
      <c r="M32" s="53"/>
      <c r="O32" s="53"/>
    </row>
    <row r="33" spans="2:15">
      <c r="B33" s="52"/>
      <c r="D33" s="52"/>
      <c r="M33" s="53"/>
      <c r="O33" s="53"/>
    </row>
    <row r="34" spans="2:15">
      <c r="B34" s="52"/>
      <c r="D34" s="52"/>
      <c r="M34" s="53"/>
      <c r="O34" s="53"/>
    </row>
    <row r="35" spans="2:15">
      <c r="B35" s="52"/>
      <c r="D35" s="52"/>
      <c r="M35" s="53"/>
      <c r="O35" s="53"/>
    </row>
    <row r="36" spans="2:15">
      <c r="B36" s="52"/>
      <c r="D36" s="72"/>
      <c r="E36" s="63"/>
      <c r="F36" s="63"/>
      <c r="G36" s="63"/>
      <c r="H36" s="63"/>
      <c r="I36" s="63"/>
      <c r="J36" s="63"/>
      <c r="K36" s="63"/>
      <c r="L36" s="63"/>
      <c r="M36" s="64"/>
      <c r="O36" s="53"/>
    </row>
    <row r="37" spans="2:15">
      <c r="B37" s="52"/>
      <c r="O37" s="53"/>
    </row>
    <row r="38" spans="2:15">
      <c r="B38" s="52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50"/>
      <c r="N38" s="51"/>
      <c r="O38" s="53"/>
    </row>
    <row r="39" spans="2:15">
      <c r="B39" s="52"/>
      <c r="C39" s="52"/>
      <c r="N39" s="53"/>
      <c r="O39" s="53"/>
    </row>
    <row r="40" spans="2:15">
      <c r="B40" s="52"/>
      <c r="C40" s="52"/>
      <c r="N40" s="53"/>
      <c r="O40" s="53"/>
    </row>
    <row r="41" spans="2:15">
      <c r="B41" s="52"/>
      <c r="C41" s="52"/>
      <c r="N41" s="53"/>
      <c r="O41" s="53"/>
    </row>
    <row r="42" spans="2:15">
      <c r="B42" s="52"/>
      <c r="C42" s="52"/>
      <c r="N42" s="53"/>
      <c r="O42" s="53"/>
    </row>
    <row r="43" spans="2:15">
      <c r="B43" s="52"/>
      <c r="C43" s="52"/>
      <c r="N43" s="53"/>
      <c r="O43" s="53"/>
    </row>
    <row r="44" spans="2:15">
      <c r="B44" s="52"/>
      <c r="C44" s="52"/>
      <c r="N44" s="53"/>
      <c r="O44" s="53"/>
    </row>
    <row r="45" spans="2:15">
      <c r="B45" s="52"/>
      <c r="C45" s="52"/>
      <c r="N45" s="53"/>
      <c r="O45" s="53"/>
    </row>
    <row r="46" spans="2:15">
      <c r="B46" s="52"/>
      <c r="C46" s="52"/>
      <c r="N46" s="53"/>
      <c r="O46" s="53"/>
    </row>
    <row r="47" spans="2:15">
      <c r="B47" s="52"/>
      <c r="C47" s="52"/>
      <c r="N47" s="53"/>
      <c r="O47" s="53"/>
    </row>
    <row r="48" spans="2:15">
      <c r="B48" s="52"/>
      <c r="C48" s="52"/>
      <c r="N48" s="53"/>
      <c r="O48" s="53"/>
    </row>
    <row r="49" spans="2:15">
      <c r="B49" s="52"/>
      <c r="C49" s="52"/>
      <c r="N49" s="53"/>
      <c r="O49" s="53"/>
    </row>
    <row r="50" spans="2:15">
      <c r="B50" s="52"/>
      <c r="C50" s="52"/>
      <c r="N50" s="53"/>
      <c r="O50" s="53"/>
    </row>
    <row r="51" spans="2:15">
      <c r="B51" s="52"/>
      <c r="C51" s="52"/>
      <c r="N51" s="53"/>
      <c r="O51" s="53"/>
    </row>
    <row r="52" spans="2:15">
      <c r="B52" s="52"/>
      <c r="C52" s="52"/>
      <c r="N52" s="53"/>
      <c r="O52" s="53"/>
    </row>
    <row r="53" spans="2:15">
      <c r="B53" s="52"/>
      <c r="C53" s="52"/>
      <c r="N53" s="53"/>
      <c r="O53" s="53"/>
    </row>
    <row r="54" spans="2:15">
      <c r="B54" s="52"/>
      <c r="C54" s="52"/>
      <c r="N54" s="53"/>
      <c r="O54" s="53"/>
    </row>
    <row r="55" spans="2:15">
      <c r="B55" s="52"/>
      <c r="C55" s="52"/>
      <c r="N55" s="53"/>
      <c r="O55" s="53"/>
    </row>
    <row r="56" spans="2:15">
      <c r="B56" s="52"/>
      <c r="C56" s="52"/>
      <c r="N56" s="53"/>
      <c r="O56" s="53"/>
    </row>
    <row r="57" spans="2:15">
      <c r="B57" s="52"/>
      <c r="C57" s="52"/>
      <c r="N57" s="53"/>
      <c r="O57" s="53"/>
    </row>
    <row r="58" spans="2:15">
      <c r="B58" s="52"/>
      <c r="C58" s="72"/>
      <c r="D58" s="63"/>
      <c r="E58" s="63"/>
      <c r="F58" s="63"/>
      <c r="G58" s="63"/>
      <c r="H58" s="63"/>
      <c r="I58" s="63"/>
      <c r="J58" s="63"/>
      <c r="K58" s="63"/>
      <c r="L58" s="63"/>
      <c r="M58" s="73"/>
      <c r="N58" s="64"/>
      <c r="O58" s="53"/>
    </row>
    <row r="59" spans="2:15">
      <c r="B59" s="7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73"/>
      <c r="N59" s="73"/>
      <c r="O59" s="64"/>
    </row>
  </sheetData>
  <mergeCells count="8">
    <mergeCell ref="D13:E14"/>
    <mergeCell ref="D15:E16"/>
    <mergeCell ref="D4:E5"/>
    <mergeCell ref="D6:E7"/>
    <mergeCell ref="D8:D9"/>
    <mergeCell ref="E8:E9"/>
    <mergeCell ref="D10:D11"/>
    <mergeCell ref="E10:E1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22"/>
  <sheetViews>
    <sheetView topLeftCell="E1" zoomScale="80" zoomScaleNormal="80" workbookViewId="0">
      <pane ySplit="1" topLeftCell="A2" activePane="bottomLeft" state="frozen"/>
      <selection activeCell="U1" sqref="U1"/>
      <selection pane="bottomLeft" activeCell="M1" sqref="M1"/>
    </sheetView>
  </sheetViews>
  <sheetFormatPr defaultColWidth="5.85546875" defaultRowHeight="15"/>
  <cols>
    <col min="1" max="1" width="10.28515625" style="74" customWidth="1"/>
    <col min="2" max="2" width="34.140625" style="74" customWidth="1"/>
    <col min="3" max="3" width="35" style="74" customWidth="1"/>
    <col min="4" max="4" width="15.7109375" style="74" customWidth="1"/>
    <col min="5" max="5" width="31.85546875" style="74" customWidth="1"/>
    <col min="6" max="6" width="33.140625" style="74" customWidth="1"/>
    <col min="7" max="7" width="22.28515625" style="74" customWidth="1"/>
    <col min="8" max="8" width="16.42578125" style="74" customWidth="1"/>
    <col min="9" max="9" width="22" style="74" customWidth="1"/>
    <col min="10" max="10" width="23" style="74" customWidth="1"/>
    <col min="11" max="11" width="18.7109375" style="74" bestFit="1" customWidth="1"/>
    <col min="12" max="12" width="25.85546875" style="74" customWidth="1"/>
    <col min="13" max="13" width="35.85546875" style="36" customWidth="1"/>
    <col min="14" max="14" width="37.7109375" style="74" bestFit="1" customWidth="1"/>
    <col min="15" max="15" width="14.5703125" style="2" hidden="1" customWidth="1"/>
    <col min="16" max="16" width="16.140625" style="2" customWidth="1"/>
    <col min="17" max="17" width="11.140625" style="2" customWidth="1"/>
    <col min="18" max="18" width="14.85546875" style="36" customWidth="1"/>
    <col min="19" max="19" width="13.140625" style="2" customWidth="1"/>
    <col min="20" max="20" width="183.42578125" style="2" customWidth="1"/>
    <col min="21" max="21" width="25.28515625" style="2" bestFit="1" customWidth="1"/>
    <col min="22" max="22" width="13.42578125" style="2" hidden="1" customWidth="1"/>
    <col min="23" max="23" width="5.85546875" style="2" hidden="1" customWidth="1"/>
    <col min="24" max="24" width="6.5703125" style="2" hidden="1" customWidth="1"/>
    <col min="25" max="25" width="8.5703125" style="2" customWidth="1"/>
    <col min="26" max="27" width="6.5703125" style="2" customWidth="1"/>
    <col min="28" max="33" width="5.85546875" style="2"/>
    <col min="34" max="34" width="11.5703125" style="2" customWidth="1"/>
    <col min="35" max="1024" width="5.85546875" style="2"/>
  </cols>
  <sheetData>
    <row r="1" spans="1:1024" s="77" customFormat="1" ht="25.5" customHeight="1">
      <c r="A1" s="75" t="s">
        <v>46</v>
      </c>
      <c r="B1" s="75" t="s">
        <v>47</v>
      </c>
      <c r="C1" s="75" t="s">
        <v>48</v>
      </c>
      <c r="D1" s="75" t="s">
        <v>49</v>
      </c>
      <c r="E1" s="75" t="s">
        <v>50</v>
      </c>
      <c r="F1" s="75" t="s">
        <v>51</v>
      </c>
      <c r="G1" s="75" t="s">
        <v>52</v>
      </c>
      <c r="H1" s="76" t="s">
        <v>53</v>
      </c>
      <c r="I1" s="75" t="s">
        <v>54</v>
      </c>
      <c r="J1" s="75" t="s">
        <v>55</v>
      </c>
      <c r="K1" s="75" t="s">
        <v>56</v>
      </c>
      <c r="L1" s="75" t="s">
        <v>57</v>
      </c>
      <c r="M1" s="76" t="s">
        <v>58</v>
      </c>
      <c r="N1" s="76" t="s">
        <v>59</v>
      </c>
      <c r="O1" s="77" t="s">
        <v>60</v>
      </c>
      <c r="P1" s="78" t="s">
        <v>61</v>
      </c>
      <c r="Q1" s="78" t="s">
        <v>62</v>
      </c>
      <c r="R1" s="76" t="s">
        <v>63</v>
      </c>
      <c r="S1" s="76" t="s">
        <v>64</v>
      </c>
      <c r="T1" s="76" t="s">
        <v>65</v>
      </c>
      <c r="U1" s="76" t="s">
        <v>66</v>
      </c>
      <c r="V1" s="76" t="s">
        <v>66</v>
      </c>
      <c r="W1" s="76" t="s">
        <v>32</v>
      </c>
    </row>
    <row r="2" spans="1:1024" ht="15" customHeight="1">
      <c r="A2" s="74" t="s">
        <v>67</v>
      </c>
      <c r="B2" s="74" t="s">
        <v>333</v>
      </c>
      <c r="C2" s="79" t="s">
        <v>334</v>
      </c>
      <c r="E2" s="74" t="s">
        <v>320</v>
      </c>
      <c r="F2" s="79" t="s">
        <v>321</v>
      </c>
      <c r="I2" s="74" t="s">
        <v>331</v>
      </c>
      <c r="J2" s="80">
        <v>220886601064</v>
      </c>
      <c r="K2" s="74" t="s">
        <v>81</v>
      </c>
      <c r="L2" s="74" t="s">
        <v>186</v>
      </c>
      <c r="M2" s="74"/>
      <c r="O2" s="74"/>
      <c r="P2" s="82">
        <f>IFERROR(VLOOKUP(J2,'Obs Tecnicas'!$D:$I,5,0),O2)</f>
        <v>44755</v>
      </c>
      <c r="Q2" s="81" t="str">
        <f ca="1">IF(P2&lt;&gt;"",IF(P2+365&gt;TODAY(),"Calibrado","Vencido"),"")</f>
        <v>Calibrado</v>
      </c>
      <c r="R2" s="83">
        <f>IFERROR(VLOOKUP(J2,'Obs Tecnicas'!$D:$G,2,0),"")</f>
        <v>17238</v>
      </c>
      <c r="S2" s="74" t="str">
        <f>IFERROR(VLOOKUP(J2,'Obs Tecnicas'!$D:$G,3,0),"Hexis")</f>
        <v>ER ANALITICA</v>
      </c>
      <c r="T2" s="74">
        <f>IFERROR(VLOOKUP(J2,'Obs Tecnicas'!$D:$G,4,0),"")</f>
        <v>0</v>
      </c>
      <c r="U2" s="2" t="s">
        <v>332</v>
      </c>
      <c r="V2" s="84">
        <f t="shared" ref="V2:V33" si="0">IF(P2&lt;&gt;"",MONTH(P2),"")</f>
        <v>7</v>
      </c>
      <c r="W2" s="84"/>
      <c r="X2" s="2">
        <f>VLOOKUP(J2,Adicionados!B:M,12,0)</f>
        <v>22</v>
      </c>
    </row>
    <row r="3" spans="1:1024" ht="15" customHeight="1">
      <c r="A3" s="74" t="s">
        <v>67</v>
      </c>
      <c r="B3" s="74" t="s">
        <v>337</v>
      </c>
      <c r="C3" s="79" t="s">
        <v>338</v>
      </c>
      <c r="D3" s="74" t="s">
        <v>339</v>
      </c>
      <c r="E3" s="74" t="s">
        <v>320</v>
      </c>
      <c r="F3" s="79" t="s">
        <v>321</v>
      </c>
      <c r="I3" s="74" t="s">
        <v>331</v>
      </c>
      <c r="J3" s="80">
        <v>220886601081</v>
      </c>
      <c r="K3" s="74" t="s">
        <v>81</v>
      </c>
      <c r="L3" s="74" t="s">
        <v>186</v>
      </c>
      <c r="M3" s="74"/>
      <c r="O3" s="81"/>
      <c r="P3" s="82">
        <f>IFERROR(VLOOKUP(J3,'Obs Tecnicas'!$D:$I,5,0),O3)</f>
        <v>44755</v>
      </c>
      <c r="Q3" s="81" t="str">
        <f ca="1">IF(P3&lt;&gt;"",IF(P3+365&gt;TODAY(),"Calibrado","Vencido"),"")</f>
        <v>Calibrado</v>
      </c>
      <c r="R3" s="83">
        <f>IFERROR(VLOOKUP(J3,'Obs Tecnicas'!$D:$G,2,0),"")</f>
        <v>17239</v>
      </c>
      <c r="S3" s="74" t="str">
        <f>IFERROR(VLOOKUP(J3,'Obs Tecnicas'!$D:$G,3,0),"Hexis")</f>
        <v>ER ANALITICA</v>
      </c>
      <c r="T3" s="74">
        <f>IFERROR(VLOOKUP(J3,'Obs Tecnicas'!$D:$G,4,0),"")</f>
        <v>0</v>
      </c>
      <c r="U3" s="2" t="s">
        <v>332</v>
      </c>
      <c r="V3" s="84">
        <f t="shared" si="0"/>
        <v>7</v>
      </c>
      <c r="W3" s="84"/>
      <c r="X3" s="2">
        <f>VLOOKUP(J3,Adicionados!B:M,12,0)</f>
        <v>22</v>
      </c>
    </row>
    <row r="4" spans="1:1024" ht="15" customHeight="1">
      <c r="A4" s="74" t="s">
        <v>67</v>
      </c>
      <c r="B4" s="74" t="s">
        <v>1405</v>
      </c>
      <c r="C4" s="79" t="s">
        <v>1419</v>
      </c>
      <c r="D4" s="74" t="s">
        <v>1420</v>
      </c>
      <c r="E4" s="74" t="s">
        <v>627</v>
      </c>
      <c r="F4" s="79" t="s">
        <v>628</v>
      </c>
      <c r="G4" s="74" t="s">
        <v>349</v>
      </c>
      <c r="I4" s="74" t="s">
        <v>89</v>
      </c>
      <c r="J4" s="80" t="s">
        <v>658</v>
      </c>
      <c r="K4" s="74" t="s">
        <v>81</v>
      </c>
      <c r="L4" s="74" t="s">
        <v>91</v>
      </c>
      <c r="M4" s="74"/>
      <c r="O4" s="81">
        <v>44406</v>
      </c>
      <c r="P4" s="82">
        <f>IFERROR(VLOOKUP(J4,'Obs Tecnicas'!$D:$I,5,0),O4)</f>
        <v>44756</v>
      </c>
      <c r="Q4" s="81" t="str">
        <f ca="1">IF(P4&lt;&gt;"",IF(P4+365&gt;TODAY(),"Calibrado","Vencido"),"")</f>
        <v>Calibrado</v>
      </c>
      <c r="R4" s="83">
        <f>IFERROR(VLOOKUP(J4,'Obs Tecnicas'!$D:$G,2,0),"")</f>
        <v>17209</v>
      </c>
      <c r="S4" s="74" t="str">
        <f>IFERROR(VLOOKUP(J4,'Obs Tecnicas'!$D:$G,3,0),"Hexis")</f>
        <v>ER ANALITICA</v>
      </c>
      <c r="T4" s="74" t="str">
        <f>IFERROR(VLOOKUP(J4,'Obs Tecnicas'!$D:$G,4,0),"")</f>
        <v>Instrumento apresenta falta de estabilidade nas leituras, recomendado o envio à ER para verificação. Liberado com restrição.</v>
      </c>
      <c r="U4" s="2" t="s">
        <v>332</v>
      </c>
      <c r="V4" s="84">
        <f t="shared" si="0"/>
        <v>7</v>
      </c>
      <c r="W4" s="84">
        <v>5</v>
      </c>
      <c r="X4" s="2" t="e">
        <f>VLOOKUP(J4,Adicionados!B:M,12,0)</f>
        <v>#N/A</v>
      </c>
    </row>
    <row r="5" spans="1:1024" ht="15" customHeight="1">
      <c r="A5" s="74" t="s">
        <v>67</v>
      </c>
      <c r="B5" s="74" t="s">
        <v>1405</v>
      </c>
      <c r="C5" s="79" t="s">
        <v>1419</v>
      </c>
      <c r="D5" s="74" t="s">
        <v>1420</v>
      </c>
      <c r="E5" s="74" t="s">
        <v>627</v>
      </c>
      <c r="F5" s="79" t="s">
        <v>628</v>
      </c>
      <c r="G5" s="74" t="s">
        <v>349</v>
      </c>
      <c r="I5" s="74" t="s">
        <v>331</v>
      </c>
      <c r="J5" s="80">
        <v>212656601002</v>
      </c>
      <c r="K5" s="74" t="s">
        <v>81</v>
      </c>
      <c r="L5" s="74" t="s">
        <v>186</v>
      </c>
      <c r="M5" s="74"/>
      <c r="O5" s="81"/>
      <c r="P5" s="82">
        <f>IFERROR(VLOOKUP(J5,'Obs Tecnicas'!$D:$I,5,0),O5)</f>
        <v>44756</v>
      </c>
      <c r="Q5" s="81" t="str">
        <f ca="1">IF(P5&lt;&gt;"",IF(P5+365&gt;TODAY(),"Calibrado","Vencido"),"")</f>
        <v>Calibrado</v>
      </c>
      <c r="R5" s="83">
        <f>IFERROR(VLOOKUP(J5,'Obs Tecnicas'!$D:$G,2,0),"")</f>
        <v>17246</v>
      </c>
      <c r="S5" s="74" t="str">
        <f>IFERROR(VLOOKUP(J5,'Obs Tecnicas'!$D:$G,3,0),"Hexis")</f>
        <v>ER ANALITICA</v>
      </c>
      <c r="T5" s="74">
        <f>IFERROR(VLOOKUP(J5,'Obs Tecnicas'!$D:$G,4,0),"")</f>
        <v>0</v>
      </c>
      <c r="U5" s="2" t="s">
        <v>332</v>
      </c>
      <c r="V5" s="84">
        <f t="shared" si="0"/>
        <v>7</v>
      </c>
      <c r="W5" s="84"/>
      <c r="X5" s="2">
        <f>VLOOKUP(J5,Adicionados!B:M,12,0)</f>
        <v>22</v>
      </c>
    </row>
    <row r="6" spans="1:1024" ht="15" customHeight="1">
      <c r="A6" s="74" t="s">
        <v>67</v>
      </c>
      <c r="B6" s="74" t="s">
        <v>1418</v>
      </c>
      <c r="C6" s="79" t="s">
        <v>1419</v>
      </c>
      <c r="D6" s="74" t="s">
        <v>1420</v>
      </c>
      <c r="E6" s="74" t="s">
        <v>627</v>
      </c>
      <c r="F6" s="79" t="s">
        <v>628</v>
      </c>
      <c r="G6" s="74" t="s">
        <v>349</v>
      </c>
      <c r="I6" s="74" t="s">
        <v>101</v>
      </c>
      <c r="J6" s="80">
        <v>150080001029</v>
      </c>
      <c r="K6" s="74" t="s">
        <v>81</v>
      </c>
      <c r="L6" s="74" t="s">
        <v>206</v>
      </c>
      <c r="M6" s="74"/>
      <c r="O6" s="81">
        <v>44406</v>
      </c>
      <c r="P6" s="82">
        <f>IFERROR(VLOOKUP(J6,'Obs Tecnicas'!$D:$I,5,0),O6)</f>
        <v>44756</v>
      </c>
      <c r="Q6" s="81" t="str">
        <f ca="1">IF(P6&lt;&gt;"",IF(P6+365&gt;TODAY(),"Calibrado","Vencido"),"")</f>
        <v>Calibrado</v>
      </c>
      <c r="R6" s="83">
        <f>IFERROR(VLOOKUP(J6,'Obs Tecnicas'!$D:$G,2,0),"")</f>
        <v>17205</v>
      </c>
      <c r="S6" s="74" t="str">
        <f>IFERROR(VLOOKUP(J6,'Obs Tecnicas'!$D:$G,3,0),"Hexis")</f>
        <v>ER ANALITICA</v>
      </c>
      <c r="T6" s="74" t="str">
        <f>IFERROR(VLOOKUP(J6,'Obs Tecnicas'!$D:$G,4,0),"")</f>
        <v>Carcaça superior do instrumento encontra-se avariada.</v>
      </c>
      <c r="U6" s="2" t="s">
        <v>332</v>
      </c>
      <c r="V6" s="84">
        <f t="shared" si="0"/>
        <v>7</v>
      </c>
      <c r="W6" s="84">
        <v>4</v>
      </c>
      <c r="X6" s="2" t="e">
        <f>VLOOKUP(J6,Adicionados!B:M,12,0)</f>
        <v>#N/A</v>
      </c>
    </row>
    <row r="7" spans="1:1024" ht="15" customHeight="1">
      <c r="A7" s="74" t="s">
        <v>67</v>
      </c>
      <c r="B7" s="74" t="s">
        <v>68</v>
      </c>
      <c r="C7" s="79" t="s">
        <v>69</v>
      </c>
      <c r="D7" s="74" t="s">
        <v>70</v>
      </c>
      <c r="E7" s="74" t="s">
        <v>71</v>
      </c>
      <c r="F7" s="79" t="s">
        <v>72</v>
      </c>
      <c r="G7" s="74" t="s">
        <v>73</v>
      </c>
      <c r="H7" s="74" t="s">
        <v>74</v>
      </c>
      <c r="I7" s="74" t="s">
        <v>75</v>
      </c>
      <c r="J7" s="80">
        <v>3652</v>
      </c>
      <c r="K7" s="74" t="s">
        <v>76</v>
      </c>
      <c r="L7" s="74" t="s">
        <v>75</v>
      </c>
      <c r="M7" s="74" t="s">
        <v>77</v>
      </c>
      <c r="N7" s="74" t="s">
        <v>78</v>
      </c>
      <c r="O7" s="81">
        <v>44078</v>
      </c>
      <c r="P7" s="82">
        <f>IFERROR(VLOOKUP(J7,'Obs Tecnicas'!$D:$I,5,0),O7)</f>
        <v>44447</v>
      </c>
      <c r="Q7" s="81" t="str">
        <f ca="1">IF(P7&lt;&gt;"",IF(P7+365&gt;TODAY(),"Calibrado","Vencido"),"")</f>
        <v>Calibrado</v>
      </c>
      <c r="R7" s="83">
        <f>IFERROR(VLOOKUP(J7,'Obs Tecnicas'!$D:$G,2,0),"")</f>
        <v>13669</v>
      </c>
      <c r="S7" s="74" t="str">
        <f>IFERROR(VLOOKUP(J7,'Obs Tecnicas'!$D:$G,3,0),"Hexis")</f>
        <v>ER ANALITICA</v>
      </c>
      <c r="T7" s="74" t="str">
        <f>IFERROR(VLOOKUP(J7,'Obs Tecnicas'!$D:$G,4,0),"")</f>
        <v xml:space="preserve"> Equipamento com vida útil avançada</v>
      </c>
      <c r="U7" s="2" t="s">
        <v>27</v>
      </c>
      <c r="V7" s="84">
        <f t="shared" si="0"/>
        <v>9</v>
      </c>
      <c r="W7" s="84">
        <v>8</v>
      </c>
      <c r="X7" s="2" t="e">
        <f>VLOOKUP(J7,Adicionados!B:M,12,0)</f>
        <v>#N/A</v>
      </c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  <c r="DV7" s="93"/>
      <c r="DW7" s="93"/>
      <c r="DX7" s="93"/>
      <c r="DY7" s="93"/>
      <c r="DZ7" s="93"/>
      <c r="EA7" s="93"/>
      <c r="EB7" s="93"/>
      <c r="EC7" s="93"/>
      <c r="ED7" s="93"/>
      <c r="EE7" s="93"/>
      <c r="EF7" s="93"/>
      <c r="EG7" s="93"/>
      <c r="EH7" s="93"/>
      <c r="EI7" s="93"/>
      <c r="EJ7" s="93"/>
      <c r="EK7" s="93"/>
      <c r="EL7" s="93"/>
      <c r="EM7" s="93"/>
      <c r="EN7" s="93"/>
      <c r="EO7" s="93"/>
      <c r="EP7" s="93"/>
      <c r="EQ7" s="93"/>
      <c r="ER7" s="93"/>
      <c r="ES7" s="93"/>
      <c r="ET7" s="93"/>
      <c r="EU7" s="93"/>
      <c r="EV7" s="93"/>
      <c r="EW7" s="93"/>
      <c r="EX7" s="93"/>
      <c r="EY7" s="93"/>
      <c r="EZ7" s="93"/>
      <c r="FA7" s="93"/>
      <c r="FB7" s="93"/>
      <c r="FC7" s="93"/>
      <c r="FD7" s="93"/>
      <c r="FE7" s="93"/>
      <c r="FF7" s="93"/>
      <c r="FG7" s="93"/>
      <c r="FH7" s="93"/>
      <c r="FI7" s="93"/>
      <c r="FJ7" s="93"/>
      <c r="FK7" s="93"/>
      <c r="FL7" s="93"/>
      <c r="FM7" s="93"/>
      <c r="FN7" s="93"/>
      <c r="FO7" s="93"/>
      <c r="FP7" s="93"/>
      <c r="FQ7" s="93"/>
      <c r="FR7" s="93"/>
      <c r="FS7" s="93"/>
      <c r="FT7" s="93"/>
      <c r="FU7" s="93"/>
      <c r="FV7" s="93"/>
      <c r="FW7" s="93"/>
      <c r="FX7" s="93"/>
      <c r="FY7" s="93"/>
      <c r="FZ7" s="93"/>
      <c r="GA7" s="93"/>
      <c r="GB7" s="93"/>
      <c r="GC7" s="93"/>
      <c r="GD7" s="93"/>
      <c r="GE7" s="93"/>
      <c r="GF7" s="93"/>
      <c r="GG7" s="93"/>
      <c r="GH7" s="93"/>
      <c r="GI7" s="93"/>
      <c r="GJ7" s="93"/>
      <c r="GK7" s="93"/>
      <c r="GL7" s="93"/>
      <c r="GM7" s="93"/>
      <c r="GN7" s="93"/>
      <c r="GO7" s="93"/>
      <c r="GP7" s="93"/>
      <c r="GQ7" s="93"/>
      <c r="GR7" s="93"/>
      <c r="GS7" s="93"/>
      <c r="GT7" s="93"/>
      <c r="GU7" s="93"/>
      <c r="GV7" s="93"/>
      <c r="GW7" s="93"/>
      <c r="GX7" s="93"/>
      <c r="GY7" s="93"/>
      <c r="GZ7" s="93"/>
      <c r="HA7" s="93"/>
      <c r="HB7" s="93"/>
      <c r="HC7" s="93"/>
      <c r="HD7" s="93"/>
      <c r="HE7" s="93"/>
      <c r="HF7" s="93"/>
      <c r="HG7" s="93"/>
      <c r="HH7" s="93"/>
      <c r="HI7" s="93"/>
      <c r="HJ7" s="93"/>
      <c r="HK7" s="93"/>
      <c r="HL7" s="93"/>
      <c r="HM7" s="93"/>
      <c r="HN7" s="93"/>
      <c r="HO7" s="93"/>
      <c r="HP7" s="93"/>
      <c r="HQ7" s="93"/>
      <c r="HR7" s="93"/>
      <c r="HS7" s="93"/>
      <c r="HT7" s="93"/>
      <c r="HU7" s="93"/>
      <c r="HV7" s="93"/>
      <c r="HW7" s="93"/>
      <c r="HX7" s="93"/>
      <c r="HY7" s="93"/>
      <c r="HZ7" s="93"/>
      <c r="IA7" s="93"/>
      <c r="IB7" s="93"/>
      <c r="IC7" s="93"/>
      <c r="ID7" s="93"/>
      <c r="IE7" s="93"/>
      <c r="IF7" s="93"/>
      <c r="IG7" s="93"/>
      <c r="IH7" s="93"/>
      <c r="II7" s="93"/>
      <c r="IJ7" s="93"/>
      <c r="IK7" s="93"/>
      <c r="IL7" s="93"/>
      <c r="IM7" s="93"/>
      <c r="IN7" s="93"/>
      <c r="IO7" s="93"/>
      <c r="IP7" s="93"/>
      <c r="IQ7" s="93"/>
      <c r="IR7" s="93"/>
      <c r="IS7" s="93"/>
      <c r="IT7" s="93"/>
      <c r="IU7" s="93"/>
      <c r="IV7" s="93"/>
      <c r="IW7" s="93"/>
      <c r="IX7" s="93"/>
      <c r="IY7" s="93"/>
      <c r="IZ7" s="93"/>
      <c r="JA7" s="93"/>
      <c r="JB7" s="93"/>
      <c r="JC7" s="93"/>
      <c r="JD7" s="93"/>
      <c r="JE7" s="93"/>
      <c r="JF7" s="93"/>
      <c r="JG7" s="93"/>
      <c r="JH7" s="93"/>
      <c r="JI7" s="93"/>
      <c r="JJ7" s="93"/>
      <c r="JK7" s="93"/>
      <c r="JL7" s="93"/>
      <c r="JM7" s="93"/>
      <c r="JN7" s="93"/>
      <c r="JO7" s="93"/>
      <c r="JP7" s="93"/>
      <c r="JQ7" s="93"/>
      <c r="JR7" s="93"/>
      <c r="JS7" s="93"/>
      <c r="JT7" s="93"/>
      <c r="JU7" s="93"/>
      <c r="JV7" s="93"/>
      <c r="JW7" s="93"/>
      <c r="JX7" s="93"/>
      <c r="JY7" s="93"/>
      <c r="JZ7" s="93"/>
      <c r="KA7" s="93"/>
      <c r="KB7" s="93"/>
      <c r="KC7" s="93"/>
      <c r="KD7" s="93"/>
      <c r="KE7" s="93"/>
      <c r="KF7" s="93"/>
      <c r="KG7" s="93"/>
      <c r="KH7" s="93"/>
      <c r="KI7" s="93"/>
      <c r="KJ7" s="93"/>
      <c r="KK7" s="93"/>
      <c r="KL7" s="93"/>
      <c r="KM7" s="93"/>
      <c r="KN7" s="93"/>
      <c r="KO7" s="93"/>
      <c r="KP7" s="93"/>
      <c r="KQ7" s="93"/>
      <c r="KR7" s="93"/>
      <c r="KS7" s="93"/>
      <c r="KT7" s="93"/>
      <c r="KU7" s="93"/>
      <c r="KV7" s="93"/>
      <c r="KW7" s="93"/>
      <c r="KX7" s="93"/>
      <c r="KY7" s="93"/>
      <c r="KZ7" s="93"/>
      <c r="LA7" s="93"/>
      <c r="LB7" s="93"/>
      <c r="LC7" s="93"/>
      <c r="LD7" s="93"/>
      <c r="LE7" s="93"/>
      <c r="LF7" s="93"/>
      <c r="LG7" s="93"/>
      <c r="LH7" s="93"/>
      <c r="LI7" s="93"/>
      <c r="LJ7" s="93"/>
      <c r="LK7" s="93"/>
      <c r="LL7" s="93"/>
      <c r="LM7" s="93"/>
      <c r="LN7" s="93"/>
      <c r="LO7" s="93"/>
      <c r="LP7" s="93"/>
      <c r="LQ7" s="93"/>
      <c r="LR7" s="93"/>
      <c r="LS7" s="93"/>
      <c r="LT7" s="93"/>
      <c r="LU7" s="93"/>
      <c r="LV7" s="93"/>
      <c r="LW7" s="93"/>
      <c r="LX7" s="93"/>
      <c r="LY7" s="93"/>
      <c r="LZ7" s="93"/>
      <c r="MA7" s="93"/>
      <c r="MB7" s="93"/>
      <c r="MC7" s="93"/>
      <c r="MD7" s="93"/>
      <c r="ME7" s="93"/>
      <c r="MF7" s="93"/>
      <c r="MG7" s="93"/>
      <c r="MH7" s="93"/>
      <c r="MI7" s="93"/>
      <c r="MJ7" s="93"/>
      <c r="MK7" s="93"/>
      <c r="ML7" s="93"/>
      <c r="MM7" s="93"/>
      <c r="MN7" s="93"/>
      <c r="MO7" s="93"/>
      <c r="MP7" s="93"/>
      <c r="MQ7" s="93"/>
      <c r="MR7" s="93"/>
      <c r="MS7" s="93"/>
      <c r="MT7" s="93"/>
      <c r="MU7" s="93"/>
      <c r="MV7" s="93"/>
      <c r="MW7" s="93"/>
      <c r="MX7" s="93"/>
      <c r="MY7" s="93"/>
      <c r="MZ7" s="93"/>
      <c r="NA7" s="93"/>
      <c r="NB7" s="93"/>
      <c r="NC7" s="93"/>
      <c r="ND7" s="93"/>
      <c r="NE7" s="93"/>
      <c r="NF7" s="93"/>
      <c r="NG7" s="93"/>
      <c r="NH7" s="93"/>
      <c r="NI7" s="93"/>
      <c r="NJ7" s="93"/>
      <c r="NK7" s="93"/>
      <c r="NL7" s="93"/>
      <c r="NM7" s="93"/>
      <c r="NN7" s="93"/>
      <c r="NO7" s="93"/>
      <c r="NP7" s="93"/>
      <c r="NQ7" s="93"/>
      <c r="NR7" s="93"/>
      <c r="NS7" s="93"/>
      <c r="NT7" s="93"/>
      <c r="NU7" s="93"/>
      <c r="NV7" s="93"/>
      <c r="NW7" s="93"/>
      <c r="NX7" s="93"/>
      <c r="NY7" s="93"/>
      <c r="NZ7" s="93"/>
      <c r="OA7" s="93"/>
      <c r="OB7" s="93"/>
      <c r="OC7" s="93"/>
      <c r="OD7" s="93"/>
      <c r="OE7" s="93"/>
      <c r="OF7" s="93"/>
      <c r="OG7" s="93"/>
      <c r="OH7" s="93"/>
      <c r="OI7" s="93"/>
      <c r="OJ7" s="93"/>
      <c r="OK7" s="93"/>
      <c r="OL7" s="93"/>
      <c r="OM7" s="93"/>
      <c r="ON7" s="93"/>
      <c r="OO7" s="93"/>
      <c r="OP7" s="93"/>
      <c r="OQ7" s="93"/>
      <c r="OR7" s="93"/>
      <c r="OS7" s="93"/>
      <c r="OT7" s="93"/>
      <c r="OU7" s="93"/>
      <c r="OV7" s="93"/>
      <c r="OW7" s="93"/>
      <c r="OX7" s="93"/>
      <c r="OY7" s="93"/>
      <c r="OZ7" s="93"/>
      <c r="PA7" s="93"/>
      <c r="PB7" s="93"/>
      <c r="PC7" s="93"/>
      <c r="PD7" s="93"/>
      <c r="PE7" s="93"/>
      <c r="PF7" s="93"/>
      <c r="PG7" s="93"/>
      <c r="PH7" s="93"/>
      <c r="PI7" s="93"/>
      <c r="PJ7" s="93"/>
      <c r="PK7" s="93"/>
      <c r="PL7" s="93"/>
      <c r="PM7" s="93"/>
      <c r="PN7" s="93"/>
      <c r="PO7" s="93"/>
      <c r="PP7" s="93"/>
      <c r="PQ7" s="93"/>
      <c r="PR7" s="93"/>
      <c r="PS7" s="93"/>
      <c r="PT7" s="93"/>
      <c r="PU7" s="93"/>
      <c r="PV7" s="93"/>
      <c r="PW7" s="93"/>
      <c r="PX7" s="93"/>
      <c r="PY7" s="93"/>
      <c r="PZ7" s="93"/>
      <c r="QA7" s="93"/>
      <c r="QB7" s="93"/>
      <c r="QC7" s="93"/>
      <c r="QD7" s="93"/>
      <c r="QE7" s="93"/>
      <c r="QF7" s="93"/>
      <c r="QG7" s="93"/>
      <c r="QH7" s="93"/>
      <c r="QI7" s="93"/>
      <c r="QJ7" s="93"/>
      <c r="QK7" s="93"/>
      <c r="QL7" s="93"/>
      <c r="QM7" s="93"/>
      <c r="QN7" s="93"/>
      <c r="QO7" s="93"/>
      <c r="QP7" s="93"/>
      <c r="QQ7" s="93"/>
      <c r="QR7" s="93"/>
      <c r="QS7" s="93"/>
      <c r="QT7" s="93"/>
      <c r="QU7" s="93"/>
      <c r="QV7" s="93"/>
      <c r="QW7" s="93"/>
      <c r="QX7" s="93"/>
      <c r="QY7" s="93"/>
      <c r="QZ7" s="93"/>
      <c r="RA7" s="93"/>
      <c r="RB7" s="93"/>
      <c r="RC7" s="93"/>
      <c r="RD7" s="93"/>
      <c r="RE7" s="93"/>
      <c r="RF7" s="93"/>
      <c r="RG7" s="93"/>
      <c r="RH7" s="93"/>
      <c r="RI7" s="93"/>
      <c r="RJ7" s="93"/>
      <c r="RK7" s="93"/>
      <c r="RL7" s="93"/>
      <c r="RM7" s="93"/>
      <c r="RN7" s="93"/>
      <c r="RO7" s="93"/>
      <c r="RP7" s="93"/>
      <c r="RQ7" s="93"/>
      <c r="RR7" s="93"/>
      <c r="RS7" s="93"/>
      <c r="RT7" s="93"/>
      <c r="RU7" s="93"/>
      <c r="RV7" s="93"/>
      <c r="RW7" s="93"/>
      <c r="RX7" s="93"/>
      <c r="RY7" s="93"/>
      <c r="RZ7" s="93"/>
      <c r="SA7" s="93"/>
      <c r="SB7" s="93"/>
      <c r="SC7" s="93"/>
      <c r="SD7" s="93"/>
      <c r="SE7" s="93"/>
      <c r="SF7" s="93"/>
      <c r="SG7" s="93"/>
      <c r="SH7" s="93"/>
      <c r="SI7" s="93"/>
      <c r="SJ7" s="93"/>
      <c r="SK7" s="93"/>
      <c r="SL7" s="93"/>
      <c r="SM7" s="93"/>
      <c r="SN7" s="93"/>
      <c r="SO7" s="93"/>
      <c r="SP7" s="93"/>
      <c r="SQ7" s="93"/>
      <c r="SR7" s="93"/>
      <c r="SS7" s="93"/>
      <c r="ST7" s="93"/>
      <c r="SU7" s="93"/>
      <c r="SV7" s="93"/>
      <c r="SW7" s="93"/>
      <c r="SX7" s="93"/>
      <c r="SY7" s="93"/>
      <c r="SZ7" s="93"/>
      <c r="TA7" s="93"/>
      <c r="TB7" s="93"/>
      <c r="TC7" s="93"/>
      <c r="TD7" s="93"/>
      <c r="TE7" s="93"/>
      <c r="TF7" s="93"/>
      <c r="TG7" s="93"/>
      <c r="TH7" s="93"/>
      <c r="TI7" s="93"/>
      <c r="TJ7" s="93"/>
      <c r="TK7" s="93"/>
      <c r="TL7" s="93"/>
      <c r="TM7" s="93"/>
      <c r="TN7" s="93"/>
      <c r="TO7" s="93"/>
      <c r="TP7" s="93"/>
      <c r="TQ7" s="93"/>
      <c r="TR7" s="93"/>
      <c r="TS7" s="93"/>
      <c r="TT7" s="93"/>
      <c r="TU7" s="93"/>
      <c r="TV7" s="93"/>
      <c r="TW7" s="93"/>
      <c r="TX7" s="93"/>
      <c r="TY7" s="93"/>
      <c r="TZ7" s="93"/>
      <c r="UA7" s="93"/>
      <c r="UB7" s="93"/>
      <c r="UC7" s="93"/>
      <c r="UD7" s="93"/>
      <c r="UE7" s="93"/>
      <c r="UF7" s="93"/>
      <c r="UG7" s="93"/>
      <c r="UH7" s="93"/>
      <c r="UI7" s="93"/>
      <c r="UJ7" s="93"/>
      <c r="UK7" s="93"/>
      <c r="UL7" s="93"/>
      <c r="UM7" s="93"/>
      <c r="UN7" s="93"/>
      <c r="UO7" s="93"/>
      <c r="UP7" s="93"/>
      <c r="UQ7" s="93"/>
      <c r="UR7" s="93"/>
      <c r="US7" s="93"/>
      <c r="UT7" s="93"/>
      <c r="UU7" s="93"/>
      <c r="UV7" s="93"/>
      <c r="UW7" s="93"/>
      <c r="UX7" s="93"/>
      <c r="UY7" s="93"/>
      <c r="UZ7" s="93"/>
      <c r="VA7" s="93"/>
      <c r="VB7" s="93"/>
      <c r="VC7" s="93"/>
      <c r="VD7" s="93"/>
      <c r="VE7" s="93"/>
      <c r="VF7" s="93"/>
      <c r="VG7" s="93"/>
      <c r="VH7" s="93"/>
      <c r="VI7" s="93"/>
      <c r="VJ7" s="93"/>
      <c r="VK7" s="93"/>
      <c r="VL7" s="93"/>
      <c r="VM7" s="93"/>
      <c r="VN7" s="93"/>
      <c r="VO7" s="93"/>
      <c r="VP7" s="93"/>
      <c r="VQ7" s="93"/>
      <c r="VR7" s="93"/>
      <c r="VS7" s="93"/>
      <c r="VT7" s="93"/>
      <c r="VU7" s="93"/>
      <c r="VV7" s="93"/>
      <c r="VW7" s="93"/>
      <c r="VX7" s="93"/>
      <c r="VY7" s="93"/>
      <c r="VZ7" s="93"/>
      <c r="WA7" s="93"/>
      <c r="WB7" s="93"/>
      <c r="WC7" s="93"/>
      <c r="WD7" s="93"/>
      <c r="WE7" s="93"/>
      <c r="WF7" s="93"/>
      <c r="WG7" s="93"/>
      <c r="WH7" s="93"/>
      <c r="WI7" s="93"/>
      <c r="WJ7" s="93"/>
      <c r="WK7" s="93"/>
      <c r="WL7" s="93"/>
      <c r="WM7" s="93"/>
      <c r="WN7" s="93"/>
      <c r="WO7" s="93"/>
      <c r="WP7" s="93"/>
      <c r="WQ7" s="93"/>
      <c r="WR7" s="93"/>
      <c r="WS7" s="93"/>
      <c r="WT7" s="93"/>
      <c r="WU7" s="93"/>
      <c r="WV7" s="93"/>
      <c r="WW7" s="93"/>
      <c r="WX7" s="93"/>
      <c r="WY7" s="93"/>
      <c r="WZ7" s="93"/>
      <c r="XA7" s="93"/>
      <c r="XB7" s="93"/>
      <c r="XC7" s="93"/>
      <c r="XD7" s="93"/>
      <c r="XE7" s="93"/>
      <c r="XF7" s="93"/>
      <c r="XG7" s="93"/>
      <c r="XH7" s="93"/>
      <c r="XI7" s="93"/>
      <c r="XJ7" s="93"/>
      <c r="XK7" s="93"/>
      <c r="XL7" s="93"/>
      <c r="XM7" s="93"/>
      <c r="XN7" s="93"/>
      <c r="XO7" s="93"/>
      <c r="XP7" s="93"/>
      <c r="XQ7" s="93"/>
      <c r="XR7" s="93"/>
      <c r="XS7" s="93"/>
      <c r="XT7" s="93"/>
      <c r="XU7" s="93"/>
      <c r="XV7" s="93"/>
      <c r="XW7" s="93"/>
      <c r="XX7" s="93"/>
      <c r="XY7" s="93"/>
      <c r="XZ7" s="93"/>
      <c r="YA7" s="93"/>
      <c r="YB7" s="93"/>
      <c r="YC7" s="93"/>
      <c r="YD7" s="93"/>
      <c r="YE7" s="93"/>
      <c r="YF7" s="93"/>
      <c r="YG7" s="93"/>
      <c r="YH7" s="93"/>
      <c r="YI7" s="93"/>
      <c r="YJ7" s="93"/>
      <c r="YK7" s="93"/>
      <c r="YL7" s="93"/>
      <c r="YM7" s="93"/>
      <c r="YN7" s="93"/>
      <c r="YO7" s="93"/>
      <c r="YP7" s="93"/>
      <c r="YQ7" s="93"/>
      <c r="YR7" s="93"/>
      <c r="YS7" s="93"/>
      <c r="YT7" s="93"/>
      <c r="YU7" s="93"/>
      <c r="YV7" s="93"/>
      <c r="YW7" s="93"/>
      <c r="YX7" s="93"/>
      <c r="YY7" s="93"/>
      <c r="YZ7" s="93"/>
      <c r="ZA7" s="93"/>
      <c r="ZB7" s="93"/>
      <c r="ZC7" s="93"/>
      <c r="ZD7" s="93"/>
      <c r="ZE7" s="93"/>
      <c r="ZF7" s="93"/>
      <c r="ZG7" s="93"/>
      <c r="ZH7" s="93"/>
      <c r="ZI7" s="93"/>
      <c r="ZJ7" s="93"/>
      <c r="ZK7" s="93"/>
      <c r="ZL7" s="93"/>
      <c r="ZM7" s="93"/>
      <c r="ZN7" s="93"/>
      <c r="ZO7" s="93"/>
      <c r="ZP7" s="93"/>
      <c r="ZQ7" s="93"/>
      <c r="ZR7" s="93"/>
      <c r="ZS7" s="93"/>
      <c r="ZT7" s="93"/>
      <c r="ZU7" s="93"/>
      <c r="ZV7" s="93"/>
      <c r="ZW7" s="93"/>
      <c r="ZX7" s="93"/>
      <c r="ZY7" s="93"/>
      <c r="ZZ7" s="93"/>
      <c r="AAA7" s="93"/>
      <c r="AAB7" s="93"/>
      <c r="AAC7" s="93"/>
      <c r="AAD7" s="93"/>
      <c r="AAE7" s="93"/>
      <c r="AAF7" s="93"/>
      <c r="AAG7" s="93"/>
      <c r="AAH7" s="93"/>
      <c r="AAI7" s="93"/>
      <c r="AAJ7" s="93"/>
      <c r="AAK7" s="93"/>
      <c r="AAL7" s="93"/>
      <c r="AAM7" s="93"/>
      <c r="AAN7" s="93"/>
      <c r="AAO7" s="93"/>
      <c r="AAP7" s="93"/>
      <c r="AAQ7" s="93"/>
      <c r="AAR7" s="93"/>
      <c r="AAS7" s="93"/>
      <c r="AAT7" s="93"/>
      <c r="AAU7" s="93"/>
      <c r="AAV7" s="93"/>
      <c r="AAW7" s="93"/>
      <c r="AAX7" s="93"/>
      <c r="AAY7" s="93"/>
      <c r="AAZ7" s="93"/>
      <c r="ABA7" s="93"/>
      <c r="ABB7" s="93"/>
      <c r="ABC7" s="93"/>
      <c r="ABD7" s="93"/>
      <c r="ABE7" s="93"/>
      <c r="ABF7" s="93"/>
      <c r="ABG7" s="93"/>
      <c r="ABH7" s="93"/>
      <c r="ABI7" s="93"/>
      <c r="ABJ7" s="93"/>
      <c r="ABK7" s="93"/>
      <c r="ABL7" s="93"/>
      <c r="ABM7" s="93"/>
      <c r="ABN7" s="93"/>
      <c r="ABO7" s="93"/>
      <c r="ABP7" s="93"/>
      <c r="ABQ7" s="93"/>
      <c r="ABR7" s="93"/>
      <c r="ABS7" s="93"/>
      <c r="ABT7" s="93"/>
      <c r="ABU7" s="93"/>
      <c r="ABV7" s="93"/>
      <c r="ABW7" s="93"/>
      <c r="ABX7" s="93"/>
      <c r="ABY7" s="93"/>
      <c r="ABZ7" s="93"/>
      <c r="ACA7" s="93"/>
      <c r="ACB7" s="93"/>
      <c r="ACC7" s="93"/>
      <c r="ACD7" s="93"/>
      <c r="ACE7" s="93"/>
      <c r="ACF7" s="93"/>
      <c r="ACG7" s="93"/>
      <c r="ACH7" s="93"/>
      <c r="ACI7" s="93"/>
      <c r="ACJ7" s="93"/>
      <c r="ACK7" s="93"/>
      <c r="ACL7" s="93"/>
      <c r="ACM7" s="93"/>
      <c r="ACN7" s="93"/>
      <c r="ACO7" s="93"/>
      <c r="ACP7" s="93"/>
      <c r="ACQ7" s="93"/>
      <c r="ACR7" s="93"/>
      <c r="ACS7" s="93"/>
      <c r="ACT7" s="93"/>
      <c r="ACU7" s="93"/>
      <c r="ACV7" s="93"/>
      <c r="ACW7" s="93"/>
      <c r="ACX7" s="93"/>
      <c r="ACY7" s="93"/>
      <c r="ACZ7" s="93"/>
      <c r="ADA7" s="93"/>
      <c r="ADB7" s="93"/>
      <c r="ADC7" s="93"/>
      <c r="ADD7" s="93"/>
      <c r="ADE7" s="93"/>
      <c r="ADF7" s="93"/>
      <c r="ADG7" s="93"/>
      <c r="ADH7" s="93"/>
      <c r="ADI7" s="93"/>
      <c r="ADJ7" s="93"/>
      <c r="ADK7" s="93"/>
      <c r="ADL7" s="93"/>
      <c r="ADM7" s="93"/>
      <c r="ADN7" s="93"/>
      <c r="ADO7" s="93"/>
      <c r="ADP7" s="93"/>
      <c r="ADQ7" s="93"/>
      <c r="ADR7" s="93"/>
      <c r="ADS7" s="93"/>
      <c r="ADT7" s="93"/>
      <c r="ADU7" s="93"/>
      <c r="ADV7" s="93"/>
      <c r="ADW7" s="93"/>
      <c r="ADX7" s="93"/>
      <c r="ADY7" s="93"/>
      <c r="ADZ7" s="93"/>
      <c r="AEA7" s="93"/>
      <c r="AEB7" s="93"/>
      <c r="AEC7" s="93"/>
      <c r="AED7" s="93"/>
      <c r="AEE7" s="93"/>
      <c r="AEF7" s="93"/>
      <c r="AEG7" s="93"/>
      <c r="AEH7" s="93"/>
      <c r="AEI7" s="93"/>
      <c r="AEJ7" s="93"/>
      <c r="AEK7" s="93"/>
      <c r="AEL7" s="93"/>
      <c r="AEM7" s="93"/>
      <c r="AEN7" s="93"/>
      <c r="AEO7" s="93"/>
      <c r="AEP7" s="93"/>
      <c r="AEQ7" s="93"/>
      <c r="AER7" s="93"/>
      <c r="AES7" s="93"/>
      <c r="AET7" s="93"/>
      <c r="AEU7" s="93"/>
      <c r="AEV7" s="93"/>
      <c r="AEW7" s="93"/>
      <c r="AEX7" s="93"/>
      <c r="AEY7" s="93"/>
      <c r="AEZ7" s="93"/>
      <c r="AFA7" s="93"/>
      <c r="AFB7" s="93"/>
      <c r="AFC7" s="93"/>
      <c r="AFD7" s="93"/>
      <c r="AFE7" s="93"/>
      <c r="AFF7" s="93"/>
      <c r="AFG7" s="93"/>
      <c r="AFH7" s="93"/>
      <c r="AFI7" s="93"/>
      <c r="AFJ7" s="93"/>
      <c r="AFK7" s="93"/>
      <c r="AFL7" s="93"/>
      <c r="AFM7" s="93"/>
      <c r="AFN7" s="93"/>
      <c r="AFO7" s="93"/>
      <c r="AFP7" s="93"/>
      <c r="AFQ7" s="93"/>
      <c r="AFR7" s="93"/>
      <c r="AFS7" s="93"/>
      <c r="AFT7" s="93"/>
      <c r="AFU7" s="93"/>
      <c r="AFV7" s="93"/>
      <c r="AFW7" s="93"/>
      <c r="AFX7" s="93"/>
      <c r="AFY7" s="93"/>
      <c r="AFZ7" s="93"/>
      <c r="AGA7" s="93"/>
      <c r="AGB7" s="93"/>
      <c r="AGC7" s="93"/>
      <c r="AGD7" s="93"/>
      <c r="AGE7" s="93"/>
      <c r="AGF7" s="93"/>
      <c r="AGG7" s="93"/>
      <c r="AGH7" s="93"/>
      <c r="AGI7" s="93"/>
      <c r="AGJ7" s="93"/>
      <c r="AGK7" s="93"/>
      <c r="AGL7" s="93"/>
      <c r="AGM7" s="93"/>
      <c r="AGN7" s="93"/>
      <c r="AGO7" s="93"/>
      <c r="AGP7" s="93"/>
      <c r="AGQ7" s="93"/>
      <c r="AGR7" s="93"/>
      <c r="AGS7" s="93"/>
      <c r="AGT7" s="93"/>
      <c r="AGU7" s="93"/>
      <c r="AGV7" s="93"/>
      <c r="AGW7" s="93"/>
      <c r="AGX7" s="93"/>
      <c r="AGY7" s="93"/>
      <c r="AGZ7" s="93"/>
      <c r="AHA7" s="93"/>
      <c r="AHB7" s="93"/>
      <c r="AHC7" s="93"/>
      <c r="AHD7" s="93"/>
      <c r="AHE7" s="93"/>
      <c r="AHF7" s="93"/>
      <c r="AHG7" s="93"/>
      <c r="AHH7" s="93"/>
      <c r="AHI7" s="93"/>
      <c r="AHJ7" s="93"/>
      <c r="AHK7" s="93"/>
      <c r="AHL7" s="93"/>
      <c r="AHM7" s="93"/>
      <c r="AHN7" s="93"/>
      <c r="AHO7" s="93"/>
      <c r="AHP7" s="93"/>
      <c r="AHQ7" s="93"/>
      <c r="AHR7" s="93"/>
      <c r="AHS7" s="93"/>
      <c r="AHT7" s="93"/>
      <c r="AHU7" s="93"/>
      <c r="AHV7" s="93"/>
      <c r="AHW7" s="93"/>
      <c r="AHX7" s="93"/>
      <c r="AHY7" s="93"/>
      <c r="AHZ7" s="93"/>
      <c r="AIA7" s="93"/>
      <c r="AIB7" s="93"/>
      <c r="AIC7" s="93"/>
      <c r="AID7" s="93"/>
      <c r="AIE7" s="93"/>
      <c r="AIF7" s="93"/>
      <c r="AIG7" s="93"/>
      <c r="AIH7" s="93"/>
      <c r="AII7" s="93"/>
      <c r="AIJ7" s="93"/>
      <c r="AIK7" s="93"/>
      <c r="AIL7" s="93"/>
      <c r="AIM7" s="93"/>
      <c r="AIN7" s="93"/>
      <c r="AIO7" s="93"/>
      <c r="AIP7" s="93"/>
      <c r="AIQ7" s="93"/>
      <c r="AIR7" s="93"/>
      <c r="AIS7" s="93"/>
      <c r="AIT7" s="93"/>
      <c r="AIU7" s="93"/>
      <c r="AIV7" s="93"/>
      <c r="AIW7" s="93"/>
      <c r="AIX7" s="93"/>
      <c r="AIY7" s="93"/>
      <c r="AIZ7" s="93"/>
      <c r="AJA7" s="93"/>
      <c r="AJB7" s="93"/>
      <c r="AJC7" s="93"/>
      <c r="AJD7" s="93"/>
      <c r="AJE7" s="93"/>
      <c r="AJF7" s="93"/>
      <c r="AJG7" s="93"/>
      <c r="AJH7" s="93"/>
      <c r="AJI7" s="93"/>
      <c r="AJJ7" s="93"/>
      <c r="AJK7" s="93"/>
      <c r="AJL7" s="93"/>
      <c r="AJM7" s="93"/>
      <c r="AJN7" s="93"/>
      <c r="AJO7" s="93"/>
      <c r="AJP7" s="93"/>
      <c r="AJQ7" s="93"/>
      <c r="AJR7" s="93"/>
      <c r="AJS7" s="93"/>
      <c r="AJT7" s="93"/>
      <c r="AJU7" s="93"/>
      <c r="AJV7" s="93"/>
      <c r="AJW7" s="93"/>
      <c r="AJX7" s="93"/>
      <c r="AJY7" s="93"/>
      <c r="AJZ7" s="93"/>
      <c r="AKA7" s="93"/>
      <c r="AKB7" s="93"/>
      <c r="AKC7" s="93"/>
      <c r="AKD7" s="93"/>
      <c r="AKE7" s="93"/>
      <c r="AKF7" s="93"/>
      <c r="AKG7" s="93"/>
      <c r="AKH7" s="93"/>
      <c r="AKI7" s="93"/>
      <c r="AKJ7" s="93"/>
      <c r="AKK7" s="93"/>
      <c r="AKL7" s="93"/>
      <c r="AKM7" s="93"/>
      <c r="AKN7" s="93"/>
      <c r="AKO7" s="93"/>
      <c r="AKP7" s="93"/>
      <c r="AKQ7" s="93"/>
      <c r="AKR7" s="93"/>
      <c r="AKS7" s="93"/>
      <c r="AKT7" s="93"/>
      <c r="AKU7" s="93"/>
      <c r="AKV7" s="93"/>
      <c r="AKW7" s="93"/>
      <c r="AKX7" s="93"/>
      <c r="AKY7" s="93"/>
      <c r="AKZ7" s="93"/>
      <c r="ALA7" s="93"/>
      <c r="ALB7" s="93"/>
      <c r="ALC7" s="93"/>
      <c r="ALD7" s="93"/>
      <c r="ALE7" s="93"/>
      <c r="ALF7" s="93"/>
      <c r="ALG7" s="93"/>
      <c r="ALH7" s="93"/>
      <c r="ALI7" s="93"/>
      <c r="ALJ7" s="93"/>
      <c r="ALK7" s="93"/>
      <c r="ALL7" s="93"/>
      <c r="ALM7" s="93"/>
      <c r="ALN7" s="93"/>
      <c r="ALO7" s="93"/>
      <c r="ALP7" s="93"/>
      <c r="ALQ7" s="93"/>
      <c r="ALR7" s="93"/>
      <c r="ALS7" s="93"/>
      <c r="ALT7" s="93"/>
      <c r="ALU7" s="93"/>
      <c r="ALV7" s="93"/>
      <c r="ALW7" s="93"/>
      <c r="ALX7" s="93"/>
      <c r="ALY7" s="93"/>
      <c r="ALZ7" s="93"/>
      <c r="AMA7" s="93"/>
      <c r="AMB7" s="93"/>
      <c r="AMC7" s="93"/>
      <c r="AMD7" s="93"/>
      <c r="AME7" s="93"/>
      <c r="AMF7" s="93"/>
      <c r="AMG7" s="93"/>
      <c r="AMH7" s="93"/>
      <c r="AMI7" s="93"/>
      <c r="AMJ7" s="93"/>
    </row>
    <row r="8" spans="1:1024" ht="15" customHeight="1">
      <c r="A8" s="74" t="s">
        <v>67</v>
      </c>
      <c r="B8" s="74" t="s">
        <v>68</v>
      </c>
      <c r="C8" s="79" t="s">
        <v>69</v>
      </c>
      <c r="D8" s="74" t="s">
        <v>70</v>
      </c>
      <c r="E8" s="74" t="s">
        <v>71</v>
      </c>
      <c r="F8" s="79" t="s">
        <v>72</v>
      </c>
      <c r="G8" s="74" t="s">
        <v>73</v>
      </c>
      <c r="H8" s="74" t="s">
        <v>74</v>
      </c>
      <c r="I8" s="74" t="s">
        <v>79</v>
      </c>
      <c r="J8" s="80" t="s">
        <v>80</v>
      </c>
      <c r="K8" s="74" t="s">
        <v>81</v>
      </c>
      <c r="L8" s="74" t="s">
        <v>82</v>
      </c>
      <c r="M8" s="74" t="s">
        <v>77</v>
      </c>
      <c r="N8" s="74" t="s">
        <v>78</v>
      </c>
      <c r="O8" s="81">
        <v>44079</v>
      </c>
      <c r="P8" s="82">
        <f>IFERROR(VLOOKUP(J8,'Obs Tecnicas'!$D:$I,5,0),O8)</f>
        <v>44447</v>
      </c>
      <c r="Q8" s="81" t="str">
        <f ca="1">IF(P8&lt;&gt;"",IF(P8+365&gt;TODAY(),"Calibrado","Vencido"),"")</f>
        <v>Calibrado</v>
      </c>
      <c r="R8" s="83">
        <f>IFERROR(VLOOKUP(J8,'Obs Tecnicas'!$D:$G,2,0),"")</f>
        <v>13670</v>
      </c>
      <c r="S8" s="74" t="str">
        <f>IFERROR(VLOOKUP(J8,'Obs Tecnicas'!$D:$G,3,0),"Hexis")</f>
        <v>ER ANALITICA</v>
      </c>
      <c r="T8" s="74" t="str">
        <f>IFERROR(VLOOKUP(J8,'Obs Tecnicas'!$D:$G,4,0),"")</f>
        <v xml:space="preserve"> Filtro óptico de 420nm manchado e contatos de pilhas oxidados</v>
      </c>
      <c r="U8" s="2" t="s">
        <v>27</v>
      </c>
      <c r="V8" s="84">
        <f t="shared" si="0"/>
        <v>9</v>
      </c>
      <c r="W8" s="84">
        <v>8</v>
      </c>
      <c r="X8" s="2" t="e">
        <f>VLOOKUP(J8,Adicionados!B:M,12,0)</f>
        <v>#N/A</v>
      </c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3"/>
      <c r="FC8" s="93"/>
      <c r="FD8" s="93"/>
      <c r="FE8" s="93"/>
      <c r="FF8" s="93"/>
      <c r="FG8" s="93"/>
      <c r="FH8" s="93"/>
      <c r="FI8" s="93"/>
      <c r="FJ8" s="93"/>
      <c r="FK8" s="93"/>
      <c r="FL8" s="93"/>
      <c r="FM8" s="93"/>
      <c r="FN8" s="93"/>
      <c r="FO8" s="93"/>
      <c r="FP8" s="93"/>
      <c r="FQ8" s="93"/>
      <c r="FR8" s="93"/>
      <c r="FS8" s="93"/>
      <c r="FT8" s="93"/>
      <c r="FU8" s="93"/>
      <c r="FV8" s="93"/>
      <c r="FW8" s="93"/>
      <c r="FX8" s="93"/>
      <c r="FY8" s="93"/>
      <c r="FZ8" s="93"/>
      <c r="GA8" s="93"/>
      <c r="GB8" s="93"/>
      <c r="GC8" s="93"/>
      <c r="GD8" s="93"/>
      <c r="GE8" s="93"/>
      <c r="GF8" s="93"/>
      <c r="GG8" s="93"/>
      <c r="GH8" s="93"/>
      <c r="GI8" s="93"/>
      <c r="GJ8" s="93"/>
      <c r="GK8" s="93"/>
      <c r="GL8" s="93"/>
      <c r="GM8" s="93"/>
      <c r="GN8" s="93"/>
      <c r="GO8" s="93"/>
      <c r="GP8" s="93"/>
      <c r="GQ8" s="93"/>
      <c r="GR8" s="93"/>
      <c r="GS8" s="93"/>
      <c r="GT8" s="93"/>
      <c r="GU8" s="93"/>
      <c r="GV8" s="93"/>
      <c r="GW8" s="93"/>
      <c r="GX8" s="93"/>
      <c r="GY8" s="93"/>
      <c r="GZ8" s="93"/>
      <c r="HA8" s="93"/>
      <c r="HB8" s="93"/>
      <c r="HC8" s="93"/>
      <c r="HD8" s="93"/>
      <c r="HE8" s="93"/>
      <c r="HF8" s="93"/>
      <c r="HG8" s="93"/>
      <c r="HH8" s="93"/>
      <c r="HI8" s="93"/>
      <c r="HJ8" s="93"/>
      <c r="HK8" s="93"/>
      <c r="HL8" s="93"/>
      <c r="HM8" s="93"/>
      <c r="HN8" s="93"/>
      <c r="HO8" s="93"/>
      <c r="HP8" s="93"/>
      <c r="HQ8" s="93"/>
      <c r="HR8" s="93"/>
      <c r="HS8" s="93"/>
      <c r="HT8" s="93"/>
      <c r="HU8" s="93"/>
      <c r="HV8" s="93"/>
      <c r="HW8" s="93"/>
      <c r="HX8" s="93"/>
      <c r="HY8" s="93"/>
      <c r="HZ8" s="93"/>
      <c r="IA8" s="93"/>
      <c r="IB8" s="93"/>
      <c r="IC8" s="93"/>
      <c r="ID8" s="93"/>
      <c r="IE8" s="93"/>
      <c r="IF8" s="93"/>
      <c r="IG8" s="93"/>
      <c r="IH8" s="93"/>
      <c r="II8" s="93"/>
      <c r="IJ8" s="93"/>
      <c r="IK8" s="93"/>
      <c r="IL8" s="93"/>
      <c r="IM8" s="93"/>
      <c r="IN8" s="93"/>
      <c r="IO8" s="93"/>
      <c r="IP8" s="93"/>
      <c r="IQ8" s="93"/>
      <c r="IR8" s="93"/>
      <c r="IS8" s="93"/>
      <c r="IT8" s="93"/>
      <c r="IU8" s="93"/>
      <c r="IV8" s="93"/>
      <c r="IW8" s="93"/>
      <c r="IX8" s="93"/>
      <c r="IY8" s="93"/>
      <c r="IZ8" s="93"/>
      <c r="JA8" s="93"/>
      <c r="JB8" s="93"/>
      <c r="JC8" s="93"/>
      <c r="JD8" s="93"/>
      <c r="JE8" s="93"/>
      <c r="JF8" s="93"/>
      <c r="JG8" s="93"/>
      <c r="JH8" s="93"/>
      <c r="JI8" s="93"/>
      <c r="JJ8" s="93"/>
      <c r="JK8" s="93"/>
      <c r="JL8" s="93"/>
      <c r="JM8" s="93"/>
      <c r="JN8" s="93"/>
      <c r="JO8" s="93"/>
      <c r="JP8" s="93"/>
      <c r="JQ8" s="93"/>
      <c r="JR8" s="93"/>
      <c r="JS8" s="93"/>
      <c r="JT8" s="93"/>
      <c r="JU8" s="93"/>
      <c r="JV8" s="93"/>
      <c r="JW8" s="93"/>
      <c r="JX8" s="93"/>
      <c r="JY8" s="93"/>
      <c r="JZ8" s="93"/>
      <c r="KA8" s="93"/>
      <c r="KB8" s="93"/>
      <c r="KC8" s="93"/>
      <c r="KD8" s="93"/>
      <c r="KE8" s="93"/>
      <c r="KF8" s="93"/>
      <c r="KG8" s="93"/>
      <c r="KH8" s="93"/>
      <c r="KI8" s="93"/>
      <c r="KJ8" s="93"/>
      <c r="KK8" s="93"/>
      <c r="KL8" s="93"/>
      <c r="KM8" s="93"/>
      <c r="KN8" s="93"/>
      <c r="KO8" s="93"/>
      <c r="KP8" s="93"/>
      <c r="KQ8" s="93"/>
      <c r="KR8" s="93"/>
      <c r="KS8" s="93"/>
      <c r="KT8" s="93"/>
      <c r="KU8" s="93"/>
      <c r="KV8" s="93"/>
      <c r="KW8" s="93"/>
      <c r="KX8" s="93"/>
      <c r="KY8" s="93"/>
      <c r="KZ8" s="93"/>
      <c r="LA8" s="93"/>
      <c r="LB8" s="93"/>
      <c r="LC8" s="93"/>
      <c r="LD8" s="93"/>
      <c r="LE8" s="93"/>
      <c r="LF8" s="93"/>
      <c r="LG8" s="93"/>
      <c r="LH8" s="93"/>
      <c r="LI8" s="93"/>
      <c r="LJ8" s="93"/>
      <c r="LK8" s="93"/>
      <c r="LL8" s="93"/>
      <c r="LM8" s="93"/>
      <c r="LN8" s="93"/>
      <c r="LO8" s="93"/>
      <c r="LP8" s="93"/>
      <c r="LQ8" s="93"/>
      <c r="LR8" s="93"/>
      <c r="LS8" s="93"/>
      <c r="LT8" s="93"/>
      <c r="LU8" s="93"/>
      <c r="LV8" s="93"/>
      <c r="LW8" s="93"/>
      <c r="LX8" s="93"/>
      <c r="LY8" s="93"/>
      <c r="LZ8" s="93"/>
      <c r="MA8" s="93"/>
      <c r="MB8" s="93"/>
      <c r="MC8" s="93"/>
      <c r="MD8" s="93"/>
      <c r="ME8" s="93"/>
      <c r="MF8" s="93"/>
      <c r="MG8" s="93"/>
      <c r="MH8" s="93"/>
      <c r="MI8" s="93"/>
      <c r="MJ8" s="93"/>
      <c r="MK8" s="93"/>
      <c r="ML8" s="93"/>
      <c r="MM8" s="93"/>
      <c r="MN8" s="93"/>
      <c r="MO8" s="93"/>
      <c r="MP8" s="93"/>
      <c r="MQ8" s="93"/>
      <c r="MR8" s="93"/>
      <c r="MS8" s="93"/>
      <c r="MT8" s="93"/>
      <c r="MU8" s="93"/>
      <c r="MV8" s="93"/>
      <c r="MW8" s="93"/>
      <c r="MX8" s="93"/>
      <c r="MY8" s="93"/>
      <c r="MZ8" s="93"/>
      <c r="NA8" s="93"/>
      <c r="NB8" s="93"/>
      <c r="NC8" s="93"/>
      <c r="ND8" s="93"/>
      <c r="NE8" s="93"/>
      <c r="NF8" s="93"/>
      <c r="NG8" s="93"/>
      <c r="NH8" s="93"/>
      <c r="NI8" s="93"/>
      <c r="NJ8" s="93"/>
      <c r="NK8" s="93"/>
      <c r="NL8" s="93"/>
      <c r="NM8" s="93"/>
      <c r="NN8" s="93"/>
      <c r="NO8" s="93"/>
      <c r="NP8" s="93"/>
      <c r="NQ8" s="93"/>
      <c r="NR8" s="93"/>
      <c r="NS8" s="93"/>
      <c r="NT8" s="93"/>
      <c r="NU8" s="93"/>
      <c r="NV8" s="93"/>
      <c r="NW8" s="93"/>
      <c r="NX8" s="93"/>
      <c r="NY8" s="93"/>
      <c r="NZ8" s="93"/>
      <c r="OA8" s="93"/>
      <c r="OB8" s="93"/>
      <c r="OC8" s="93"/>
      <c r="OD8" s="93"/>
      <c r="OE8" s="93"/>
      <c r="OF8" s="93"/>
      <c r="OG8" s="93"/>
      <c r="OH8" s="93"/>
      <c r="OI8" s="93"/>
      <c r="OJ8" s="93"/>
      <c r="OK8" s="93"/>
      <c r="OL8" s="93"/>
      <c r="OM8" s="93"/>
      <c r="ON8" s="93"/>
      <c r="OO8" s="93"/>
      <c r="OP8" s="93"/>
      <c r="OQ8" s="93"/>
      <c r="OR8" s="93"/>
      <c r="OS8" s="93"/>
      <c r="OT8" s="93"/>
      <c r="OU8" s="93"/>
      <c r="OV8" s="93"/>
      <c r="OW8" s="93"/>
      <c r="OX8" s="93"/>
      <c r="OY8" s="93"/>
      <c r="OZ8" s="93"/>
      <c r="PA8" s="93"/>
      <c r="PB8" s="93"/>
      <c r="PC8" s="93"/>
      <c r="PD8" s="93"/>
      <c r="PE8" s="93"/>
      <c r="PF8" s="93"/>
      <c r="PG8" s="93"/>
      <c r="PH8" s="93"/>
      <c r="PI8" s="93"/>
      <c r="PJ8" s="93"/>
      <c r="PK8" s="93"/>
      <c r="PL8" s="93"/>
      <c r="PM8" s="93"/>
      <c r="PN8" s="93"/>
      <c r="PO8" s="93"/>
      <c r="PP8" s="93"/>
      <c r="PQ8" s="93"/>
      <c r="PR8" s="93"/>
      <c r="PS8" s="93"/>
      <c r="PT8" s="93"/>
      <c r="PU8" s="93"/>
      <c r="PV8" s="93"/>
      <c r="PW8" s="93"/>
      <c r="PX8" s="93"/>
      <c r="PY8" s="93"/>
      <c r="PZ8" s="93"/>
      <c r="QA8" s="93"/>
      <c r="QB8" s="93"/>
      <c r="QC8" s="93"/>
      <c r="QD8" s="93"/>
      <c r="QE8" s="93"/>
      <c r="QF8" s="93"/>
      <c r="QG8" s="93"/>
      <c r="QH8" s="93"/>
      <c r="QI8" s="93"/>
      <c r="QJ8" s="93"/>
      <c r="QK8" s="93"/>
      <c r="QL8" s="93"/>
      <c r="QM8" s="93"/>
      <c r="QN8" s="93"/>
      <c r="QO8" s="93"/>
      <c r="QP8" s="93"/>
      <c r="QQ8" s="93"/>
      <c r="QR8" s="93"/>
      <c r="QS8" s="93"/>
      <c r="QT8" s="93"/>
      <c r="QU8" s="93"/>
      <c r="QV8" s="93"/>
      <c r="QW8" s="93"/>
      <c r="QX8" s="93"/>
      <c r="QY8" s="93"/>
      <c r="QZ8" s="93"/>
      <c r="RA8" s="93"/>
      <c r="RB8" s="93"/>
      <c r="RC8" s="93"/>
      <c r="RD8" s="93"/>
      <c r="RE8" s="93"/>
      <c r="RF8" s="93"/>
      <c r="RG8" s="93"/>
      <c r="RH8" s="93"/>
      <c r="RI8" s="93"/>
      <c r="RJ8" s="93"/>
      <c r="RK8" s="93"/>
      <c r="RL8" s="93"/>
      <c r="RM8" s="93"/>
      <c r="RN8" s="93"/>
      <c r="RO8" s="93"/>
      <c r="RP8" s="93"/>
      <c r="RQ8" s="93"/>
      <c r="RR8" s="93"/>
      <c r="RS8" s="93"/>
      <c r="RT8" s="93"/>
      <c r="RU8" s="93"/>
      <c r="RV8" s="93"/>
      <c r="RW8" s="93"/>
      <c r="RX8" s="93"/>
      <c r="RY8" s="93"/>
      <c r="RZ8" s="93"/>
      <c r="SA8" s="93"/>
      <c r="SB8" s="93"/>
      <c r="SC8" s="93"/>
      <c r="SD8" s="93"/>
      <c r="SE8" s="93"/>
      <c r="SF8" s="93"/>
      <c r="SG8" s="93"/>
      <c r="SH8" s="93"/>
      <c r="SI8" s="93"/>
      <c r="SJ8" s="93"/>
      <c r="SK8" s="93"/>
      <c r="SL8" s="93"/>
      <c r="SM8" s="93"/>
      <c r="SN8" s="93"/>
      <c r="SO8" s="93"/>
      <c r="SP8" s="93"/>
      <c r="SQ8" s="93"/>
      <c r="SR8" s="93"/>
      <c r="SS8" s="93"/>
      <c r="ST8" s="93"/>
      <c r="SU8" s="93"/>
      <c r="SV8" s="93"/>
      <c r="SW8" s="93"/>
      <c r="SX8" s="93"/>
      <c r="SY8" s="93"/>
      <c r="SZ8" s="93"/>
      <c r="TA8" s="93"/>
      <c r="TB8" s="93"/>
      <c r="TC8" s="93"/>
      <c r="TD8" s="93"/>
      <c r="TE8" s="93"/>
      <c r="TF8" s="93"/>
      <c r="TG8" s="93"/>
      <c r="TH8" s="93"/>
      <c r="TI8" s="93"/>
      <c r="TJ8" s="93"/>
      <c r="TK8" s="93"/>
      <c r="TL8" s="93"/>
      <c r="TM8" s="93"/>
      <c r="TN8" s="93"/>
      <c r="TO8" s="93"/>
      <c r="TP8" s="93"/>
      <c r="TQ8" s="93"/>
      <c r="TR8" s="93"/>
      <c r="TS8" s="93"/>
      <c r="TT8" s="93"/>
      <c r="TU8" s="93"/>
      <c r="TV8" s="93"/>
      <c r="TW8" s="93"/>
      <c r="TX8" s="93"/>
      <c r="TY8" s="93"/>
      <c r="TZ8" s="93"/>
      <c r="UA8" s="93"/>
      <c r="UB8" s="93"/>
      <c r="UC8" s="93"/>
      <c r="UD8" s="93"/>
      <c r="UE8" s="93"/>
      <c r="UF8" s="93"/>
      <c r="UG8" s="93"/>
      <c r="UH8" s="93"/>
      <c r="UI8" s="93"/>
      <c r="UJ8" s="93"/>
      <c r="UK8" s="93"/>
      <c r="UL8" s="93"/>
      <c r="UM8" s="93"/>
      <c r="UN8" s="93"/>
      <c r="UO8" s="93"/>
      <c r="UP8" s="93"/>
      <c r="UQ8" s="93"/>
      <c r="UR8" s="93"/>
      <c r="US8" s="93"/>
      <c r="UT8" s="93"/>
      <c r="UU8" s="93"/>
      <c r="UV8" s="93"/>
      <c r="UW8" s="93"/>
      <c r="UX8" s="93"/>
      <c r="UY8" s="93"/>
      <c r="UZ8" s="93"/>
      <c r="VA8" s="93"/>
      <c r="VB8" s="93"/>
      <c r="VC8" s="93"/>
      <c r="VD8" s="93"/>
      <c r="VE8" s="93"/>
      <c r="VF8" s="93"/>
      <c r="VG8" s="93"/>
      <c r="VH8" s="93"/>
      <c r="VI8" s="93"/>
      <c r="VJ8" s="93"/>
      <c r="VK8" s="93"/>
      <c r="VL8" s="93"/>
      <c r="VM8" s="93"/>
      <c r="VN8" s="93"/>
      <c r="VO8" s="93"/>
      <c r="VP8" s="93"/>
      <c r="VQ8" s="93"/>
      <c r="VR8" s="93"/>
      <c r="VS8" s="93"/>
      <c r="VT8" s="93"/>
      <c r="VU8" s="93"/>
      <c r="VV8" s="93"/>
      <c r="VW8" s="93"/>
      <c r="VX8" s="93"/>
      <c r="VY8" s="93"/>
      <c r="VZ8" s="93"/>
      <c r="WA8" s="93"/>
      <c r="WB8" s="93"/>
      <c r="WC8" s="93"/>
      <c r="WD8" s="93"/>
      <c r="WE8" s="93"/>
      <c r="WF8" s="93"/>
      <c r="WG8" s="93"/>
      <c r="WH8" s="93"/>
      <c r="WI8" s="93"/>
      <c r="WJ8" s="93"/>
      <c r="WK8" s="93"/>
      <c r="WL8" s="93"/>
      <c r="WM8" s="93"/>
      <c r="WN8" s="93"/>
      <c r="WO8" s="93"/>
      <c r="WP8" s="93"/>
      <c r="WQ8" s="93"/>
      <c r="WR8" s="93"/>
      <c r="WS8" s="93"/>
      <c r="WT8" s="93"/>
      <c r="WU8" s="93"/>
      <c r="WV8" s="93"/>
      <c r="WW8" s="93"/>
      <c r="WX8" s="93"/>
      <c r="WY8" s="93"/>
      <c r="WZ8" s="93"/>
      <c r="XA8" s="93"/>
      <c r="XB8" s="93"/>
      <c r="XC8" s="93"/>
      <c r="XD8" s="93"/>
      <c r="XE8" s="93"/>
      <c r="XF8" s="93"/>
      <c r="XG8" s="93"/>
      <c r="XH8" s="93"/>
      <c r="XI8" s="93"/>
      <c r="XJ8" s="93"/>
      <c r="XK8" s="93"/>
      <c r="XL8" s="93"/>
      <c r="XM8" s="93"/>
      <c r="XN8" s="93"/>
      <c r="XO8" s="93"/>
      <c r="XP8" s="93"/>
      <c r="XQ8" s="93"/>
      <c r="XR8" s="93"/>
      <c r="XS8" s="93"/>
      <c r="XT8" s="93"/>
      <c r="XU8" s="93"/>
      <c r="XV8" s="93"/>
      <c r="XW8" s="93"/>
      <c r="XX8" s="93"/>
      <c r="XY8" s="93"/>
      <c r="XZ8" s="93"/>
      <c r="YA8" s="93"/>
      <c r="YB8" s="93"/>
      <c r="YC8" s="93"/>
      <c r="YD8" s="93"/>
      <c r="YE8" s="93"/>
      <c r="YF8" s="93"/>
      <c r="YG8" s="93"/>
      <c r="YH8" s="93"/>
      <c r="YI8" s="93"/>
      <c r="YJ8" s="93"/>
      <c r="YK8" s="93"/>
      <c r="YL8" s="93"/>
      <c r="YM8" s="93"/>
      <c r="YN8" s="93"/>
      <c r="YO8" s="93"/>
      <c r="YP8" s="93"/>
      <c r="YQ8" s="93"/>
      <c r="YR8" s="93"/>
      <c r="YS8" s="93"/>
      <c r="YT8" s="93"/>
      <c r="YU8" s="93"/>
      <c r="YV8" s="93"/>
      <c r="YW8" s="93"/>
      <c r="YX8" s="93"/>
      <c r="YY8" s="93"/>
      <c r="YZ8" s="93"/>
      <c r="ZA8" s="93"/>
      <c r="ZB8" s="93"/>
      <c r="ZC8" s="93"/>
      <c r="ZD8" s="93"/>
      <c r="ZE8" s="93"/>
      <c r="ZF8" s="93"/>
      <c r="ZG8" s="93"/>
      <c r="ZH8" s="93"/>
      <c r="ZI8" s="93"/>
      <c r="ZJ8" s="93"/>
      <c r="ZK8" s="93"/>
      <c r="ZL8" s="93"/>
      <c r="ZM8" s="93"/>
      <c r="ZN8" s="93"/>
      <c r="ZO8" s="93"/>
      <c r="ZP8" s="93"/>
      <c r="ZQ8" s="93"/>
      <c r="ZR8" s="93"/>
      <c r="ZS8" s="93"/>
      <c r="ZT8" s="93"/>
      <c r="ZU8" s="93"/>
      <c r="ZV8" s="93"/>
      <c r="ZW8" s="93"/>
      <c r="ZX8" s="93"/>
      <c r="ZY8" s="93"/>
      <c r="ZZ8" s="93"/>
      <c r="AAA8" s="93"/>
      <c r="AAB8" s="93"/>
      <c r="AAC8" s="93"/>
      <c r="AAD8" s="93"/>
      <c r="AAE8" s="93"/>
      <c r="AAF8" s="93"/>
      <c r="AAG8" s="93"/>
      <c r="AAH8" s="93"/>
      <c r="AAI8" s="93"/>
      <c r="AAJ8" s="93"/>
      <c r="AAK8" s="93"/>
      <c r="AAL8" s="93"/>
      <c r="AAM8" s="93"/>
      <c r="AAN8" s="93"/>
      <c r="AAO8" s="93"/>
      <c r="AAP8" s="93"/>
      <c r="AAQ8" s="93"/>
      <c r="AAR8" s="93"/>
      <c r="AAS8" s="93"/>
      <c r="AAT8" s="93"/>
      <c r="AAU8" s="93"/>
      <c r="AAV8" s="93"/>
      <c r="AAW8" s="93"/>
      <c r="AAX8" s="93"/>
      <c r="AAY8" s="93"/>
      <c r="AAZ8" s="93"/>
      <c r="ABA8" s="93"/>
      <c r="ABB8" s="93"/>
      <c r="ABC8" s="93"/>
      <c r="ABD8" s="93"/>
      <c r="ABE8" s="93"/>
      <c r="ABF8" s="93"/>
      <c r="ABG8" s="93"/>
      <c r="ABH8" s="93"/>
      <c r="ABI8" s="93"/>
      <c r="ABJ8" s="93"/>
      <c r="ABK8" s="93"/>
      <c r="ABL8" s="93"/>
      <c r="ABM8" s="93"/>
      <c r="ABN8" s="93"/>
      <c r="ABO8" s="93"/>
      <c r="ABP8" s="93"/>
      <c r="ABQ8" s="93"/>
      <c r="ABR8" s="93"/>
      <c r="ABS8" s="93"/>
      <c r="ABT8" s="93"/>
      <c r="ABU8" s="93"/>
      <c r="ABV8" s="93"/>
      <c r="ABW8" s="93"/>
      <c r="ABX8" s="93"/>
      <c r="ABY8" s="93"/>
      <c r="ABZ8" s="93"/>
      <c r="ACA8" s="93"/>
      <c r="ACB8" s="93"/>
      <c r="ACC8" s="93"/>
      <c r="ACD8" s="93"/>
      <c r="ACE8" s="93"/>
      <c r="ACF8" s="93"/>
      <c r="ACG8" s="93"/>
      <c r="ACH8" s="93"/>
      <c r="ACI8" s="93"/>
      <c r="ACJ8" s="93"/>
      <c r="ACK8" s="93"/>
      <c r="ACL8" s="93"/>
      <c r="ACM8" s="93"/>
      <c r="ACN8" s="93"/>
      <c r="ACO8" s="93"/>
      <c r="ACP8" s="93"/>
      <c r="ACQ8" s="93"/>
      <c r="ACR8" s="93"/>
      <c r="ACS8" s="93"/>
      <c r="ACT8" s="93"/>
      <c r="ACU8" s="93"/>
      <c r="ACV8" s="93"/>
      <c r="ACW8" s="93"/>
      <c r="ACX8" s="93"/>
      <c r="ACY8" s="93"/>
      <c r="ACZ8" s="93"/>
      <c r="ADA8" s="93"/>
      <c r="ADB8" s="93"/>
      <c r="ADC8" s="93"/>
      <c r="ADD8" s="93"/>
      <c r="ADE8" s="93"/>
      <c r="ADF8" s="93"/>
      <c r="ADG8" s="93"/>
      <c r="ADH8" s="93"/>
      <c r="ADI8" s="93"/>
      <c r="ADJ8" s="93"/>
      <c r="ADK8" s="93"/>
      <c r="ADL8" s="93"/>
      <c r="ADM8" s="93"/>
      <c r="ADN8" s="93"/>
      <c r="ADO8" s="93"/>
      <c r="ADP8" s="93"/>
      <c r="ADQ8" s="93"/>
      <c r="ADR8" s="93"/>
      <c r="ADS8" s="93"/>
      <c r="ADT8" s="93"/>
      <c r="ADU8" s="93"/>
      <c r="ADV8" s="93"/>
      <c r="ADW8" s="93"/>
      <c r="ADX8" s="93"/>
      <c r="ADY8" s="93"/>
      <c r="ADZ8" s="93"/>
      <c r="AEA8" s="93"/>
      <c r="AEB8" s="93"/>
      <c r="AEC8" s="93"/>
      <c r="AED8" s="93"/>
      <c r="AEE8" s="93"/>
      <c r="AEF8" s="93"/>
      <c r="AEG8" s="93"/>
      <c r="AEH8" s="93"/>
      <c r="AEI8" s="93"/>
      <c r="AEJ8" s="93"/>
      <c r="AEK8" s="93"/>
      <c r="AEL8" s="93"/>
      <c r="AEM8" s="93"/>
      <c r="AEN8" s="93"/>
      <c r="AEO8" s="93"/>
      <c r="AEP8" s="93"/>
      <c r="AEQ8" s="93"/>
      <c r="AER8" s="93"/>
      <c r="AES8" s="93"/>
      <c r="AET8" s="93"/>
      <c r="AEU8" s="93"/>
      <c r="AEV8" s="93"/>
      <c r="AEW8" s="93"/>
      <c r="AEX8" s="93"/>
      <c r="AEY8" s="93"/>
      <c r="AEZ8" s="93"/>
      <c r="AFA8" s="93"/>
      <c r="AFB8" s="93"/>
      <c r="AFC8" s="93"/>
      <c r="AFD8" s="93"/>
      <c r="AFE8" s="93"/>
      <c r="AFF8" s="93"/>
      <c r="AFG8" s="93"/>
      <c r="AFH8" s="93"/>
      <c r="AFI8" s="93"/>
      <c r="AFJ8" s="93"/>
      <c r="AFK8" s="93"/>
      <c r="AFL8" s="93"/>
      <c r="AFM8" s="93"/>
      <c r="AFN8" s="93"/>
      <c r="AFO8" s="93"/>
      <c r="AFP8" s="93"/>
      <c r="AFQ8" s="93"/>
      <c r="AFR8" s="93"/>
      <c r="AFS8" s="93"/>
      <c r="AFT8" s="93"/>
      <c r="AFU8" s="93"/>
      <c r="AFV8" s="93"/>
      <c r="AFW8" s="93"/>
      <c r="AFX8" s="93"/>
      <c r="AFY8" s="93"/>
      <c r="AFZ8" s="93"/>
      <c r="AGA8" s="93"/>
      <c r="AGB8" s="93"/>
      <c r="AGC8" s="93"/>
      <c r="AGD8" s="93"/>
      <c r="AGE8" s="93"/>
      <c r="AGF8" s="93"/>
      <c r="AGG8" s="93"/>
      <c r="AGH8" s="93"/>
      <c r="AGI8" s="93"/>
      <c r="AGJ8" s="93"/>
      <c r="AGK8" s="93"/>
      <c r="AGL8" s="93"/>
      <c r="AGM8" s="93"/>
      <c r="AGN8" s="93"/>
      <c r="AGO8" s="93"/>
      <c r="AGP8" s="93"/>
      <c r="AGQ8" s="93"/>
      <c r="AGR8" s="93"/>
      <c r="AGS8" s="93"/>
      <c r="AGT8" s="93"/>
      <c r="AGU8" s="93"/>
      <c r="AGV8" s="93"/>
      <c r="AGW8" s="93"/>
      <c r="AGX8" s="93"/>
      <c r="AGY8" s="93"/>
      <c r="AGZ8" s="93"/>
      <c r="AHA8" s="93"/>
      <c r="AHB8" s="93"/>
      <c r="AHC8" s="93"/>
      <c r="AHD8" s="93"/>
      <c r="AHE8" s="93"/>
      <c r="AHF8" s="93"/>
      <c r="AHG8" s="93"/>
      <c r="AHH8" s="93"/>
      <c r="AHI8" s="93"/>
      <c r="AHJ8" s="93"/>
      <c r="AHK8" s="93"/>
      <c r="AHL8" s="93"/>
      <c r="AHM8" s="93"/>
      <c r="AHN8" s="93"/>
      <c r="AHO8" s="93"/>
      <c r="AHP8" s="93"/>
      <c r="AHQ8" s="93"/>
      <c r="AHR8" s="93"/>
      <c r="AHS8" s="93"/>
      <c r="AHT8" s="93"/>
      <c r="AHU8" s="93"/>
      <c r="AHV8" s="93"/>
      <c r="AHW8" s="93"/>
      <c r="AHX8" s="93"/>
      <c r="AHY8" s="93"/>
      <c r="AHZ8" s="93"/>
      <c r="AIA8" s="93"/>
      <c r="AIB8" s="93"/>
      <c r="AIC8" s="93"/>
      <c r="AID8" s="93"/>
      <c r="AIE8" s="93"/>
      <c r="AIF8" s="93"/>
      <c r="AIG8" s="93"/>
      <c r="AIH8" s="93"/>
      <c r="AII8" s="93"/>
      <c r="AIJ8" s="93"/>
      <c r="AIK8" s="93"/>
      <c r="AIL8" s="93"/>
      <c r="AIM8" s="93"/>
      <c r="AIN8" s="93"/>
      <c r="AIO8" s="93"/>
      <c r="AIP8" s="93"/>
      <c r="AIQ8" s="93"/>
      <c r="AIR8" s="93"/>
      <c r="AIS8" s="93"/>
      <c r="AIT8" s="93"/>
      <c r="AIU8" s="93"/>
      <c r="AIV8" s="93"/>
      <c r="AIW8" s="93"/>
      <c r="AIX8" s="93"/>
      <c r="AIY8" s="93"/>
      <c r="AIZ8" s="93"/>
      <c r="AJA8" s="93"/>
      <c r="AJB8" s="93"/>
      <c r="AJC8" s="93"/>
      <c r="AJD8" s="93"/>
      <c r="AJE8" s="93"/>
      <c r="AJF8" s="93"/>
      <c r="AJG8" s="93"/>
      <c r="AJH8" s="93"/>
      <c r="AJI8" s="93"/>
      <c r="AJJ8" s="93"/>
      <c r="AJK8" s="93"/>
      <c r="AJL8" s="93"/>
      <c r="AJM8" s="93"/>
      <c r="AJN8" s="93"/>
      <c r="AJO8" s="93"/>
      <c r="AJP8" s="93"/>
      <c r="AJQ8" s="93"/>
      <c r="AJR8" s="93"/>
      <c r="AJS8" s="93"/>
      <c r="AJT8" s="93"/>
      <c r="AJU8" s="93"/>
      <c r="AJV8" s="93"/>
      <c r="AJW8" s="93"/>
      <c r="AJX8" s="93"/>
      <c r="AJY8" s="93"/>
      <c r="AJZ8" s="93"/>
      <c r="AKA8" s="93"/>
      <c r="AKB8" s="93"/>
      <c r="AKC8" s="93"/>
      <c r="AKD8" s="93"/>
      <c r="AKE8" s="93"/>
      <c r="AKF8" s="93"/>
      <c r="AKG8" s="93"/>
      <c r="AKH8" s="93"/>
      <c r="AKI8" s="93"/>
      <c r="AKJ8" s="93"/>
      <c r="AKK8" s="93"/>
      <c r="AKL8" s="93"/>
      <c r="AKM8" s="93"/>
      <c r="AKN8" s="93"/>
      <c r="AKO8" s="93"/>
      <c r="AKP8" s="93"/>
      <c r="AKQ8" s="93"/>
      <c r="AKR8" s="93"/>
      <c r="AKS8" s="93"/>
      <c r="AKT8" s="93"/>
      <c r="AKU8" s="93"/>
      <c r="AKV8" s="93"/>
      <c r="AKW8" s="93"/>
      <c r="AKX8" s="93"/>
      <c r="AKY8" s="93"/>
      <c r="AKZ8" s="93"/>
      <c r="ALA8" s="93"/>
      <c r="ALB8" s="93"/>
      <c r="ALC8" s="93"/>
      <c r="ALD8" s="93"/>
      <c r="ALE8" s="93"/>
      <c r="ALF8" s="93"/>
      <c r="ALG8" s="93"/>
      <c r="ALH8" s="93"/>
      <c r="ALI8" s="93"/>
      <c r="ALJ8" s="93"/>
      <c r="ALK8" s="93"/>
      <c r="ALL8" s="93"/>
      <c r="ALM8" s="93"/>
      <c r="ALN8" s="93"/>
      <c r="ALO8" s="93"/>
      <c r="ALP8" s="93"/>
      <c r="ALQ8" s="93"/>
      <c r="ALR8" s="93"/>
      <c r="ALS8" s="93"/>
      <c r="ALT8" s="93"/>
      <c r="ALU8" s="93"/>
      <c r="ALV8" s="93"/>
      <c r="ALW8" s="93"/>
      <c r="ALX8" s="93"/>
      <c r="ALY8" s="93"/>
      <c r="ALZ8" s="93"/>
      <c r="AMA8" s="93"/>
      <c r="AMB8" s="93"/>
      <c r="AMC8" s="93"/>
      <c r="AMD8" s="93"/>
      <c r="AME8" s="93"/>
      <c r="AMF8" s="93"/>
      <c r="AMG8" s="93"/>
      <c r="AMH8" s="93"/>
      <c r="AMI8" s="93"/>
      <c r="AMJ8" s="93"/>
    </row>
    <row r="9" spans="1:1024" s="85" customFormat="1" ht="15" customHeight="1">
      <c r="A9" s="74" t="s">
        <v>67</v>
      </c>
      <c r="B9" s="74" t="s">
        <v>68</v>
      </c>
      <c r="C9" s="79" t="s">
        <v>69</v>
      </c>
      <c r="D9" s="74" t="s">
        <v>70</v>
      </c>
      <c r="E9" s="74" t="s">
        <v>71</v>
      </c>
      <c r="F9" s="79" t="s">
        <v>72</v>
      </c>
      <c r="G9" s="74" t="s">
        <v>73</v>
      </c>
      <c r="H9" s="74" t="s">
        <v>74</v>
      </c>
      <c r="I9" s="74" t="s">
        <v>83</v>
      </c>
      <c r="J9" s="80">
        <v>4210981</v>
      </c>
      <c r="K9" s="74" t="s">
        <v>84</v>
      </c>
      <c r="L9" s="74" t="s">
        <v>85</v>
      </c>
      <c r="M9" s="74" t="s">
        <v>77</v>
      </c>
      <c r="N9" s="74" t="s">
        <v>78</v>
      </c>
      <c r="O9" s="81">
        <v>44080</v>
      </c>
      <c r="P9" s="82">
        <f>IFERROR(VLOOKUP(J9,'Obs Tecnicas'!$D:$I,5,0),O9)</f>
        <v>44447</v>
      </c>
      <c r="Q9" s="81" t="str">
        <f ca="1">IF(P9&lt;&gt;"",IF(P9+365&gt;TODAY(),"Calibrado","Vencido"),"")</f>
        <v>Calibrado</v>
      </c>
      <c r="R9" s="83">
        <f>IFERROR(VLOOKUP(J9,'Obs Tecnicas'!$D:$G,2,0),"")</f>
        <v>13671</v>
      </c>
      <c r="S9" s="74" t="str">
        <f>IFERROR(VLOOKUP(J9,'Obs Tecnicas'!$D:$G,3,0),"Hexis")</f>
        <v>ER ANALITICA</v>
      </c>
      <c r="T9" s="74">
        <f>IFERROR(VLOOKUP(J9,'Obs Tecnicas'!$D:$G,4,0),"")</f>
        <v>0</v>
      </c>
      <c r="U9" s="2" t="s">
        <v>27</v>
      </c>
      <c r="V9" s="84">
        <f t="shared" si="0"/>
        <v>9</v>
      </c>
      <c r="W9" s="84">
        <v>8</v>
      </c>
      <c r="X9" s="2" t="e">
        <f>VLOOKUP(J9,Adicionados!B:M,12,0)</f>
        <v>#N/A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3"/>
      <c r="DR9" s="93"/>
      <c r="DS9" s="93"/>
      <c r="DT9" s="93"/>
      <c r="DU9" s="93"/>
      <c r="DV9" s="93"/>
      <c r="DW9" s="93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93"/>
      <c r="EW9" s="93"/>
      <c r="EX9" s="93"/>
      <c r="EY9" s="93"/>
      <c r="EZ9" s="93"/>
      <c r="FA9" s="93"/>
      <c r="FB9" s="93"/>
      <c r="FC9" s="93"/>
      <c r="FD9" s="93"/>
      <c r="FE9" s="93"/>
      <c r="FF9" s="93"/>
      <c r="FG9" s="93"/>
      <c r="FH9" s="93"/>
      <c r="FI9" s="93"/>
      <c r="FJ9" s="93"/>
      <c r="FK9" s="93"/>
      <c r="FL9" s="93"/>
      <c r="FM9" s="93"/>
      <c r="FN9" s="93"/>
      <c r="FO9" s="93"/>
      <c r="FP9" s="93"/>
      <c r="FQ9" s="93"/>
      <c r="FR9" s="93"/>
      <c r="FS9" s="93"/>
      <c r="FT9" s="93"/>
      <c r="FU9" s="93"/>
      <c r="FV9" s="93"/>
      <c r="FW9" s="93"/>
      <c r="FX9" s="93"/>
      <c r="FY9" s="93"/>
      <c r="FZ9" s="93"/>
      <c r="GA9" s="93"/>
      <c r="GB9" s="93"/>
      <c r="GC9" s="93"/>
      <c r="GD9" s="93"/>
      <c r="GE9" s="93"/>
      <c r="GF9" s="93"/>
      <c r="GG9" s="93"/>
      <c r="GH9" s="93"/>
      <c r="GI9" s="93"/>
      <c r="GJ9" s="93"/>
      <c r="GK9" s="93"/>
      <c r="GL9" s="93"/>
      <c r="GM9" s="93"/>
      <c r="GN9" s="93"/>
      <c r="GO9" s="93"/>
      <c r="GP9" s="93"/>
      <c r="GQ9" s="93"/>
      <c r="GR9" s="93"/>
      <c r="GS9" s="93"/>
      <c r="GT9" s="93"/>
      <c r="GU9" s="93"/>
      <c r="GV9" s="93"/>
      <c r="GW9" s="93"/>
      <c r="GX9" s="93"/>
      <c r="GY9" s="93"/>
      <c r="GZ9" s="93"/>
      <c r="HA9" s="93"/>
      <c r="HB9" s="93"/>
      <c r="HC9" s="93"/>
      <c r="HD9" s="93"/>
      <c r="HE9" s="93"/>
      <c r="HF9" s="93"/>
      <c r="HG9" s="93"/>
      <c r="HH9" s="93"/>
      <c r="HI9" s="93"/>
      <c r="HJ9" s="93"/>
      <c r="HK9" s="93"/>
      <c r="HL9" s="93"/>
      <c r="HM9" s="93"/>
      <c r="HN9" s="93"/>
      <c r="HO9" s="93"/>
      <c r="HP9" s="93"/>
      <c r="HQ9" s="93"/>
      <c r="HR9" s="93"/>
      <c r="HS9" s="93"/>
      <c r="HT9" s="93"/>
      <c r="HU9" s="93"/>
      <c r="HV9" s="93"/>
      <c r="HW9" s="93"/>
      <c r="HX9" s="93"/>
      <c r="HY9" s="93"/>
      <c r="HZ9" s="93"/>
      <c r="IA9" s="93"/>
      <c r="IB9" s="93"/>
      <c r="IC9" s="93"/>
      <c r="ID9" s="93"/>
      <c r="IE9" s="93"/>
      <c r="IF9" s="93"/>
      <c r="IG9" s="93"/>
      <c r="IH9" s="93"/>
      <c r="II9" s="93"/>
      <c r="IJ9" s="93"/>
      <c r="IK9" s="93"/>
      <c r="IL9" s="93"/>
      <c r="IM9" s="93"/>
      <c r="IN9" s="93"/>
      <c r="IO9" s="93"/>
      <c r="IP9" s="93"/>
      <c r="IQ9" s="93"/>
      <c r="IR9" s="93"/>
      <c r="IS9" s="93"/>
      <c r="IT9" s="93"/>
      <c r="IU9" s="93"/>
      <c r="IV9" s="93"/>
      <c r="IW9" s="93"/>
      <c r="IX9" s="93"/>
      <c r="IY9" s="93"/>
      <c r="IZ9" s="93"/>
      <c r="JA9" s="93"/>
      <c r="JB9" s="93"/>
      <c r="JC9" s="93"/>
      <c r="JD9" s="93"/>
      <c r="JE9" s="93"/>
      <c r="JF9" s="93"/>
      <c r="JG9" s="93"/>
      <c r="JH9" s="93"/>
      <c r="JI9" s="93"/>
      <c r="JJ9" s="93"/>
      <c r="JK9" s="93"/>
      <c r="JL9" s="93"/>
      <c r="JM9" s="93"/>
      <c r="JN9" s="93"/>
      <c r="JO9" s="93"/>
      <c r="JP9" s="93"/>
      <c r="JQ9" s="93"/>
      <c r="JR9" s="93"/>
      <c r="JS9" s="93"/>
      <c r="JT9" s="93"/>
      <c r="JU9" s="93"/>
      <c r="JV9" s="93"/>
      <c r="JW9" s="93"/>
      <c r="JX9" s="93"/>
      <c r="JY9" s="93"/>
      <c r="JZ9" s="93"/>
      <c r="KA9" s="93"/>
      <c r="KB9" s="93"/>
      <c r="KC9" s="93"/>
      <c r="KD9" s="93"/>
      <c r="KE9" s="93"/>
      <c r="KF9" s="93"/>
      <c r="KG9" s="93"/>
      <c r="KH9" s="93"/>
      <c r="KI9" s="93"/>
      <c r="KJ9" s="93"/>
      <c r="KK9" s="93"/>
      <c r="KL9" s="93"/>
      <c r="KM9" s="93"/>
      <c r="KN9" s="93"/>
      <c r="KO9" s="93"/>
      <c r="KP9" s="93"/>
      <c r="KQ9" s="93"/>
      <c r="KR9" s="93"/>
      <c r="KS9" s="93"/>
      <c r="KT9" s="93"/>
      <c r="KU9" s="93"/>
      <c r="KV9" s="93"/>
      <c r="KW9" s="93"/>
      <c r="KX9" s="93"/>
      <c r="KY9" s="93"/>
      <c r="KZ9" s="93"/>
      <c r="LA9" s="93"/>
      <c r="LB9" s="93"/>
      <c r="LC9" s="93"/>
      <c r="LD9" s="93"/>
      <c r="LE9" s="93"/>
      <c r="LF9" s="93"/>
      <c r="LG9" s="93"/>
      <c r="LH9" s="93"/>
      <c r="LI9" s="93"/>
      <c r="LJ9" s="93"/>
      <c r="LK9" s="93"/>
      <c r="LL9" s="93"/>
      <c r="LM9" s="93"/>
      <c r="LN9" s="93"/>
      <c r="LO9" s="93"/>
      <c r="LP9" s="93"/>
      <c r="LQ9" s="93"/>
      <c r="LR9" s="93"/>
      <c r="LS9" s="93"/>
      <c r="LT9" s="93"/>
      <c r="LU9" s="93"/>
      <c r="LV9" s="93"/>
      <c r="LW9" s="93"/>
      <c r="LX9" s="93"/>
      <c r="LY9" s="93"/>
      <c r="LZ9" s="93"/>
      <c r="MA9" s="93"/>
      <c r="MB9" s="93"/>
      <c r="MC9" s="93"/>
      <c r="MD9" s="93"/>
      <c r="ME9" s="93"/>
      <c r="MF9" s="93"/>
      <c r="MG9" s="93"/>
      <c r="MH9" s="93"/>
      <c r="MI9" s="93"/>
      <c r="MJ9" s="93"/>
      <c r="MK9" s="93"/>
      <c r="ML9" s="93"/>
      <c r="MM9" s="93"/>
      <c r="MN9" s="93"/>
      <c r="MO9" s="93"/>
      <c r="MP9" s="93"/>
      <c r="MQ9" s="93"/>
      <c r="MR9" s="93"/>
      <c r="MS9" s="93"/>
      <c r="MT9" s="93"/>
      <c r="MU9" s="93"/>
      <c r="MV9" s="93"/>
      <c r="MW9" s="93"/>
      <c r="MX9" s="93"/>
      <c r="MY9" s="93"/>
      <c r="MZ9" s="93"/>
      <c r="NA9" s="93"/>
      <c r="NB9" s="93"/>
      <c r="NC9" s="93"/>
      <c r="ND9" s="93"/>
      <c r="NE9" s="93"/>
      <c r="NF9" s="93"/>
      <c r="NG9" s="93"/>
      <c r="NH9" s="93"/>
      <c r="NI9" s="93"/>
      <c r="NJ9" s="93"/>
      <c r="NK9" s="93"/>
      <c r="NL9" s="93"/>
      <c r="NM9" s="93"/>
      <c r="NN9" s="93"/>
      <c r="NO9" s="93"/>
      <c r="NP9" s="93"/>
      <c r="NQ9" s="93"/>
      <c r="NR9" s="93"/>
      <c r="NS9" s="93"/>
      <c r="NT9" s="93"/>
      <c r="NU9" s="93"/>
      <c r="NV9" s="93"/>
      <c r="NW9" s="93"/>
      <c r="NX9" s="93"/>
      <c r="NY9" s="93"/>
      <c r="NZ9" s="93"/>
      <c r="OA9" s="93"/>
      <c r="OB9" s="93"/>
      <c r="OC9" s="93"/>
      <c r="OD9" s="93"/>
      <c r="OE9" s="93"/>
      <c r="OF9" s="93"/>
      <c r="OG9" s="93"/>
      <c r="OH9" s="93"/>
      <c r="OI9" s="93"/>
      <c r="OJ9" s="93"/>
      <c r="OK9" s="93"/>
      <c r="OL9" s="93"/>
      <c r="OM9" s="93"/>
      <c r="ON9" s="93"/>
      <c r="OO9" s="93"/>
      <c r="OP9" s="93"/>
      <c r="OQ9" s="93"/>
      <c r="OR9" s="93"/>
      <c r="OS9" s="93"/>
      <c r="OT9" s="93"/>
      <c r="OU9" s="93"/>
      <c r="OV9" s="93"/>
      <c r="OW9" s="93"/>
      <c r="OX9" s="93"/>
      <c r="OY9" s="93"/>
      <c r="OZ9" s="93"/>
      <c r="PA9" s="93"/>
      <c r="PB9" s="93"/>
      <c r="PC9" s="93"/>
      <c r="PD9" s="93"/>
      <c r="PE9" s="93"/>
      <c r="PF9" s="93"/>
      <c r="PG9" s="93"/>
      <c r="PH9" s="93"/>
      <c r="PI9" s="93"/>
      <c r="PJ9" s="93"/>
      <c r="PK9" s="93"/>
      <c r="PL9" s="93"/>
      <c r="PM9" s="93"/>
      <c r="PN9" s="93"/>
      <c r="PO9" s="93"/>
      <c r="PP9" s="93"/>
      <c r="PQ9" s="93"/>
      <c r="PR9" s="93"/>
      <c r="PS9" s="93"/>
      <c r="PT9" s="93"/>
      <c r="PU9" s="93"/>
      <c r="PV9" s="93"/>
      <c r="PW9" s="93"/>
      <c r="PX9" s="93"/>
      <c r="PY9" s="93"/>
      <c r="PZ9" s="93"/>
      <c r="QA9" s="93"/>
      <c r="QB9" s="93"/>
      <c r="QC9" s="93"/>
      <c r="QD9" s="93"/>
      <c r="QE9" s="93"/>
      <c r="QF9" s="93"/>
      <c r="QG9" s="93"/>
      <c r="QH9" s="93"/>
      <c r="QI9" s="93"/>
      <c r="QJ9" s="93"/>
      <c r="QK9" s="93"/>
      <c r="QL9" s="93"/>
      <c r="QM9" s="93"/>
      <c r="QN9" s="93"/>
      <c r="QO9" s="93"/>
      <c r="QP9" s="93"/>
      <c r="QQ9" s="93"/>
      <c r="QR9" s="93"/>
      <c r="QS9" s="93"/>
      <c r="QT9" s="93"/>
      <c r="QU9" s="93"/>
      <c r="QV9" s="93"/>
      <c r="QW9" s="93"/>
      <c r="QX9" s="93"/>
      <c r="QY9" s="93"/>
      <c r="QZ9" s="93"/>
      <c r="RA9" s="93"/>
      <c r="RB9" s="93"/>
      <c r="RC9" s="93"/>
      <c r="RD9" s="93"/>
      <c r="RE9" s="93"/>
      <c r="RF9" s="93"/>
      <c r="RG9" s="93"/>
      <c r="RH9" s="93"/>
      <c r="RI9" s="93"/>
      <c r="RJ9" s="93"/>
      <c r="RK9" s="93"/>
      <c r="RL9" s="93"/>
      <c r="RM9" s="93"/>
      <c r="RN9" s="93"/>
      <c r="RO9" s="93"/>
      <c r="RP9" s="93"/>
      <c r="RQ9" s="93"/>
      <c r="RR9" s="93"/>
      <c r="RS9" s="93"/>
      <c r="RT9" s="93"/>
      <c r="RU9" s="93"/>
      <c r="RV9" s="93"/>
      <c r="RW9" s="93"/>
      <c r="RX9" s="93"/>
      <c r="RY9" s="93"/>
      <c r="RZ9" s="93"/>
      <c r="SA9" s="93"/>
      <c r="SB9" s="93"/>
      <c r="SC9" s="93"/>
      <c r="SD9" s="93"/>
      <c r="SE9" s="93"/>
      <c r="SF9" s="93"/>
      <c r="SG9" s="93"/>
      <c r="SH9" s="93"/>
      <c r="SI9" s="93"/>
      <c r="SJ9" s="93"/>
      <c r="SK9" s="93"/>
      <c r="SL9" s="93"/>
      <c r="SM9" s="93"/>
      <c r="SN9" s="93"/>
      <c r="SO9" s="93"/>
      <c r="SP9" s="93"/>
      <c r="SQ9" s="93"/>
      <c r="SR9" s="93"/>
      <c r="SS9" s="93"/>
      <c r="ST9" s="93"/>
      <c r="SU9" s="93"/>
      <c r="SV9" s="93"/>
      <c r="SW9" s="93"/>
      <c r="SX9" s="93"/>
      <c r="SY9" s="93"/>
      <c r="SZ9" s="93"/>
      <c r="TA9" s="93"/>
      <c r="TB9" s="93"/>
      <c r="TC9" s="93"/>
      <c r="TD9" s="93"/>
      <c r="TE9" s="93"/>
      <c r="TF9" s="93"/>
      <c r="TG9" s="93"/>
      <c r="TH9" s="93"/>
      <c r="TI9" s="93"/>
      <c r="TJ9" s="93"/>
      <c r="TK9" s="93"/>
      <c r="TL9" s="93"/>
      <c r="TM9" s="93"/>
      <c r="TN9" s="93"/>
      <c r="TO9" s="93"/>
      <c r="TP9" s="93"/>
      <c r="TQ9" s="93"/>
      <c r="TR9" s="93"/>
      <c r="TS9" s="93"/>
      <c r="TT9" s="93"/>
      <c r="TU9" s="93"/>
      <c r="TV9" s="93"/>
      <c r="TW9" s="93"/>
      <c r="TX9" s="93"/>
      <c r="TY9" s="93"/>
      <c r="TZ9" s="93"/>
      <c r="UA9" s="93"/>
      <c r="UB9" s="93"/>
      <c r="UC9" s="93"/>
      <c r="UD9" s="93"/>
      <c r="UE9" s="93"/>
      <c r="UF9" s="93"/>
      <c r="UG9" s="93"/>
      <c r="UH9" s="93"/>
      <c r="UI9" s="93"/>
      <c r="UJ9" s="93"/>
      <c r="UK9" s="93"/>
      <c r="UL9" s="93"/>
      <c r="UM9" s="93"/>
      <c r="UN9" s="93"/>
      <c r="UO9" s="93"/>
      <c r="UP9" s="93"/>
      <c r="UQ9" s="93"/>
      <c r="UR9" s="93"/>
      <c r="US9" s="93"/>
      <c r="UT9" s="93"/>
      <c r="UU9" s="93"/>
      <c r="UV9" s="93"/>
      <c r="UW9" s="93"/>
      <c r="UX9" s="93"/>
      <c r="UY9" s="93"/>
      <c r="UZ9" s="93"/>
      <c r="VA9" s="93"/>
      <c r="VB9" s="93"/>
      <c r="VC9" s="93"/>
      <c r="VD9" s="93"/>
      <c r="VE9" s="93"/>
      <c r="VF9" s="93"/>
      <c r="VG9" s="93"/>
      <c r="VH9" s="93"/>
      <c r="VI9" s="93"/>
      <c r="VJ9" s="93"/>
      <c r="VK9" s="93"/>
      <c r="VL9" s="93"/>
      <c r="VM9" s="93"/>
      <c r="VN9" s="93"/>
      <c r="VO9" s="93"/>
      <c r="VP9" s="93"/>
      <c r="VQ9" s="93"/>
      <c r="VR9" s="93"/>
      <c r="VS9" s="93"/>
      <c r="VT9" s="93"/>
      <c r="VU9" s="93"/>
      <c r="VV9" s="93"/>
      <c r="VW9" s="93"/>
      <c r="VX9" s="93"/>
      <c r="VY9" s="93"/>
      <c r="VZ9" s="93"/>
      <c r="WA9" s="93"/>
      <c r="WB9" s="93"/>
      <c r="WC9" s="93"/>
      <c r="WD9" s="93"/>
      <c r="WE9" s="93"/>
      <c r="WF9" s="93"/>
      <c r="WG9" s="93"/>
      <c r="WH9" s="93"/>
      <c r="WI9" s="93"/>
      <c r="WJ9" s="93"/>
      <c r="WK9" s="93"/>
      <c r="WL9" s="93"/>
      <c r="WM9" s="93"/>
      <c r="WN9" s="93"/>
      <c r="WO9" s="93"/>
      <c r="WP9" s="93"/>
      <c r="WQ9" s="93"/>
      <c r="WR9" s="93"/>
      <c r="WS9" s="93"/>
      <c r="WT9" s="93"/>
      <c r="WU9" s="93"/>
      <c r="WV9" s="93"/>
      <c r="WW9" s="93"/>
      <c r="WX9" s="93"/>
      <c r="WY9" s="93"/>
      <c r="WZ9" s="93"/>
      <c r="XA9" s="93"/>
      <c r="XB9" s="93"/>
      <c r="XC9" s="93"/>
      <c r="XD9" s="93"/>
      <c r="XE9" s="93"/>
      <c r="XF9" s="93"/>
      <c r="XG9" s="93"/>
      <c r="XH9" s="93"/>
      <c r="XI9" s="93"/>
      <c r="XJ9" s="93"/>
      <c r="XK9" s="93"/>
      <c r="XL9" s="93"/>
      <c r="XM9" s="93"/>
      <c r="XN9" s="93"/>
      <c r="XO9" s="93"/>
      <c r="XP9" s="93"/>
      <c r="XQ9" s="93"/>
      <c r="XR9" s="93"/>
      <c r="XS9" s="93"/>
      <c r="XT9" s="93"/>
      <c r="XU9" s="93"/>
      <c r="XV9" s="93"/>
      <c r="XW9" s="93"/>
      <c r="XX9" s="93"/>
      <c r="XY9" s="93"/>
      <c r="XZ9" s="93"/>
      <c r="YA9" s="93"/>
      <c r="YB9" s="93"/>
      <c r="YC9" s="93"/>
      <c r="YD9" s="93"/>
      <c r="YE9" s="93"/>
      <c r="YF9" s="93"/>
      <c r="YG9" s="93"/>
      <c r="YH9" s="93"/>
      <c r="YI9" s="93"/>
      <c r="YJ9" s="93"/>
      <c r="YK9" s="93"/>
      <c r="YL9" s="93"/>
      <c r="YM9" s="93"/>
      <c r="YN9" s="93"/>
      <c r="YO9" s="93"/>
      <c r="YP9" s="93"/>
      <c r="YQ9" s="93"/>
      <c r="YR9" s="93"/>
      <c r="YS9" s="93"/>
      <c r="YT9" s="93"/>
      <c r="YU9" s="93"/>
      <c r="YV9" s="93"/>
      <c r="YW9" s="93"/>
      <c r="YX9" s="93"/>
      <c r="YY9" s="93"/>
      <c r="YZ9" s="93"/>
      <c r="ZA9" s="93"/>
      <c r="ZB9" s="93"/>
      <c r="ZC9" s="93"/>
      <c r="ZD9" s="93"/>
      <c r="ZE9" s="93"/>
      <c r="ZF9" s="93"/>
      <c r="ZG9" s="93"/>
      <c r="ZH9" s="93"/>
      <c r="ZI9" s="93"/>
      <c r="ZJ9" s="93"/>
      <c r="ZK9" s="93"/>
      <c r="ZL9" s="93"/>
      <c r="ZM9" s="93"/>
      <c r="ZN9" s="93"/>
      <c r="ZO9" s="93"/>
      <c r="ZP9" s="93"/>
      <c r="ZQ9" s="93"/>
      <c r="ZR9" s="93"/>
      <c r="ZS9" s="93"/>
      <c r="ZT9" s="93"/>
      <c r="ZU9" s="93"/>
      <c r="ZV9" s="93"/>
      <c r="ZW9" s="93"/>
      <c r="ZX9" s="93"/>
      <c r="ZY9" s="93"/>
      <c r="ZZ9" s="93"/>
      <c r="AAA9" s="93"/>
      <c r="AAB9" s="93"/>
      <c r="AAC9" s="93"/>
      <c r="AAD9" s="93"/>
      <c r="AAE9" s="93"/>
      <c r="AAF9" s="93"/>
      <c r="AAG9" s="93"/>
      <c r="AAH9" s="93"/>
      <c r="AAI9" s="93"/>
      <c r="AAJ9" s="93"/>
      <c r="AAK9" s="93"/>
      <c r="AAL9" s="93"/>
      <c r="AAM9" s="93"/>
      <c r="AAN9" s="93"/>
      <c r="AAO9" s="93"/>
      <c r="AAP9" s="93"/>
      <c r="AAQ9" s="93"/>
      <c r="AAR9" s="93"/>
      <c r="AAS9" s="93"/>
      <c r="AAT9" s="93"/>
      <c r="AAU9" s="93"/>
      <c r="AAV9" s="93"/>
      <c r="AAW9" s="93"/>
      <c r="AAX9" s="93"/>
      <c r="AAY9" s="93"/>
      <c r="AAZ9" s="93"/>
      <c r="ABA9" s="93"/>
      <c r="ABB9" s="93"/>
      <c r="ABC9" s="93"/>
      <c r="ABD9" s="93"/>
      <c r="ABE9" s="93"/>
      <c r="ABF9" s="93"/>
      <c r="ABG9" s="93"/>
      <c r="ABH9" s="93"/>
      <c r="ABI9" s="93"/>
      <c r="ABJ9" s="93"/>
      <c r="ABK9" s="93"/>
      <c r="ABL9" s="93"/>
      <c r="ABM9" s="93"/>
      <c r="ABN9" s="93"/>
      <c r="ABO9" s="93"/>
      <c r="ABP9" s="93"/>
      <c r="ABQ9" s="93"/>
      <c r="ABR9" s="93"/>
      <c r="ABS9" s="93"/>
      <c r="ABT9" s="93"/>
      <c r="ABU9" s="93"/>
      <c r="ABV9" s="93"/>
      <c r="ABW9" s="93"/>
      <c r="ABX9" s="93"/>
      <c r="ABY9" s="93"/>
      <c r="ABZ9" s="93"/>
      <c r="ACA9" s="93"/>
      <c r="ACB9" s="93"/>
      <c r="ACC9" s="93"/>
      <c r="ACD9" s="93"/>
      <c r="ACE9" s="93"/>
      <c r="ACF9" s="93"/>
      <c r="ACG9" s="93"/>
      <c r="ACH9" s="93"/>
      <c r="ACI9" s="93"/>
      <c r="ACJ9" s="93"/>
      <c r="ACK9" s="93"/>
      <c r="ACL9" s="93"/>
      <c r="ACM9" s="93"/>
      <c r="ACN9" s="93"/>
      <c r="ACO9" s="93"/>
      <c r="ACP9" s="93"/>
      <c r="ACQ9" s="93"/>
      <c r="ACR9" s="93"/>
      <c r="ACS9" s="93"/>
      <c r="ACT9" s="93"/>
      <c r="ACU9" s="93"/>
      <c r="ACV9" s="93"/>
      <c r="ACW9" s="93"/>
      <c r="ACX9" s="93"/>
      <c r="ACY9" s="93"/>
      <c r="ACZ9" s="93"/>
      <c r="ADA9" s="93"/>
      <c r="ADB9" s="93"/>
      <c r="ADC9" s="93"/>
      <c r="ADD9" s="93"/>
      <c r="ADE9" s="93"/>
      <c r="ADF9" s="93"/>
      <c r="ADG9" s="93"/>
      <c r="ADH9" s="93"/>
      <c r="ADI9" s="93"/>
      <c r="ADJ9" s="93"/>
      <c r="ADK9" s="93"/>
      <c r="ADL9" s="93"/>
      <c r="ADM9" s="93"/>
      <c r="ADN9" s="93"/>
      <c r="ADO9" s="93"/>
      <c r="ADP9" s="93"/>
      <c r="ADQ9" s="93"/>
      <c r="ADR9" s="93"/>
      <c r="ADS9" s="93"/>
      <c r="ADT9" s="93"/>
      <c r="ADU9" s="93"/>
      <c r="ADV9" s="93"/>
      <c r="ADW9" s="93"/>
      <c r="ADX9" s="93"/>
      <c r="ADY9" s="93"/>
      <c r="ADZ9" s="93"/>
      <c r="AEA9" s="93"/>
      <c r="AEB9" s="93"/>
      <c r="AEC9" s="93"/>
      <c r="AED9" s="93"/>
      <c r="AEE9" s="93"/>
      <c r="AEF9" s="93"/>
      <c r="AEG9" s="93"/>
      <c r="AEH9" s="93"/>
      <c r="AEI9" s="93"/>
      <c r="AEJ9" s="93"/>
      <c r="AEK9" s="93"/>
      <c r="AEL9" s="93"/>
      <c r="AEM9" s="93"/>
      <c r="AEN9" s="93"/>
      <c r="AEO9" s="93"/>
      <c r="AEP9" s="93"/>
      <c r="AEQ9" s="93"/>
      <c r="AER9" s="93"/>
      <c r="AES9" s="93"/>
      <c r="AET9" s="93"/>
      <c r="AEU9" s="93"/>
      <c r="AEV9" s="93"/>
      <c r="AEW9" s="93"/>
      <c r="AEX9" s="93"/>
      <c r="AEY9" s="93"/>
      <c r="AEZ9" s="93"/>
      <c r="AFA9" s="93"/>
      <c r="AFB9" s="93"/>
      <c r="AFC9" s="93"/>
      <c r="AFD9" s="93"/>
      <c r="AFE9" s="93"/>
      <c r="AFF9" s="93"/>
      <c r="AFG9" s="93"/>
      <c r="AFH9" s="93"/>
      <c r="AFI9" s="93"/>
      <c r="AFJ9" s="93"/>
      <c r="AFK9" s="93"/>
      <c r="AFL9" s="93"/>
      <c r="AFM9" s="93"/>
      <c r="AFN9" s="93"/>
      <c r="AFO9" s="93"/>
      <c r="AFP9" s="93"/>
      <c r="AFQ9" s="93"/>
      <c r="AFR9" s="93"/>
      <c r="AFS9" s="93"/>
      <c r="AFT9" s="93"/>
      <c r="AFU9" s="93"/>
      <c r="AFV9" s="93"/>
      <c r="AFW9" s="93"/>
      <c r="AFX9" s="93"/>
      <c r="AFY9" s="93"/>
      <c r="AFZ9" s="93"/>
      <c r="AGA9" s="93"/>
      <c r="AGB9" s="93"/>
      <c r="AGC9" s="93"/>
      <c r="AGD9" s="93"/>
      <c r="AGE9" s="93"/>
      <c r="AGF9" s="93"/>
      <c r="AGG9" s="93"/>
      <c r="AGH9" s="93"/>
      <c r="AGI9" s="93"/>
      <c r="AGJ9" s="93"/>
      <c r="AGK9" s="93"/>
      <c r="AGL9" s="93"/>
      <c r="AGM9" s="93"/>
      <c r="AGN9" s="93"/>
      <c r="AGO9" s="93"/>
      <c r="AGP9" s="93"/>
      <c r="AGQ9" s="93"/>
      <c r="AGR9" s="93"/>
      <c r="AGS9" s="93"/>
      <c r="AGT9" s="93"/>
      <c r="AGU9" s="93"/>
      <c r="AGV9" s="93"/>
      <c r="AGW9" s="93"/>
      <c r="AGX9" s="93"/>
      <c r="AGY9" s="93"/>
      <c r="AGZ9" s="93"/>
      <c r="AHA9" s="93"/>
      <c r="AHB9" s="93"/>
      <c r="AHC9" s="93"/>
      <c r="AHD9" s="93"/>
      <c r="AHE9" s="93"/>
      <c r="AHF9" s="93"/>
      <c r="AHG9" s="93"/>
      <c r="AHH9" s="93"/>
      <c r="AHI9" s="93"/>
      <c r="AHJ9" s="93"/>
      <c r="AHK9" s="93"/>
      <c r="AHL9" s="93"/>
      <c r="AHM9" s="93"/>
      <c r="AHN9" s="93"/>
      <c r="AHO9" s="93"/>
      <c r="AHP9" s="93"/>
      <c r="AHQ9" s="93"/>
      <c r="AHR9" s="93"/>
      <c r="AHS9" s="93"/>
      <c r="AHT9" s="93"/>
      <c r="AHU9" s="93"/>
      <c r="AHV9" s="93"/>
      <c r="AHW9" s="93"/>
      <c r="AHX9" s="93"/>
      <c r="AHY9" s="93"/>
      <c r="AHZ9" s="93"/>
      <c r="AIA9" s="93"/>
      <c r="AIB9" s="93"/>
      <c r="AIC9" s="93"/>
      <c r="AID9" s="93"/>
      <c r="AIE9" s="93"/>
      <c r="AIF9" s="93"/>
      <c r="AIG9" s="93"/>
      <c r="AIH9" s="93"/>
      <c r="AII9" s="93"/>
      <c r="AIJ9" s="93"/>
      <c r="AIK9" s="93"/>
      <c r="AIL9" s="93"/>
      <c r="AIM9" s="93"/>
      <c r="AIN9" s="93"/>
      <c r="AIO9" s="93"/>
      <c r="AIP9" s="93"/>
      <c r="AIQ9" s="93"/>
      <c r="AIR9" s="93"/>
      <c r="AIS9" s="93"/>
      <c r="AIT9" s="93"/>
      <c r="AIU9" s="93"/>
      <c r="AIV9" s="93"/>
      <c r="AIW9" s="93"/>
      <c r="AIX9" s="93"/>
      <c r="AIY9" s="93"/>
      <c r="AIZ9" s="93"/>
      <c r="AJA9" s="93"/>
      <c r="AJB9" s="93"/>
      <c r="AJC9" s="93"/>
      <c r="AJD9" s="93"/>
      <c r="AJE9" s="93"/>
      <c r="AJF9" s="93"/>
      <c r="AJG9" s="93"/>
      <c r="AJH9" s="93"/>
      <c r="AJI9" s="93"/>
      <c r="AJJ9" s="93"/>
      <c r="AJK9" s="93"/>
      <c r="AJL9" s="93"/>
      <c r="AJM9" s="93"/>
      <c r="AJN9" s="93"/>
      <c r="AJO9" s="93"/>
      <c r="AJP9" s="93"/>
      <c r="AJQ9" s="93"/>
      <c r="AJR9" s="93"/>
      <c r="AJS9" s="93"/>
      <c r="AJT9" s="93"/>
      <c r="AJU9" s="93"/>
      <c r="AJV9" s="93"/>
      <c r="AJW9" s="93"/>
      <c r="AJX9" s="93"/>
      <c r="AJY9" s="93"/>
      <c r="AJZ9" s="93"/>
      <c r="AKA9" s="93"/>
      <c r="AKB9" s="93"/>
      <c r="AKC9" s="93"/>
      <c r="AKD9" s="93"/>
      <c r="AKE9" s="93"/>
      <c r="AKF9" s="93"/>
      <c r="AKG9" s="93"/>
      <c r="AKH9" s="93"/>
      <c r="AKI9" s="93"/>
      <c r="AKJ9" s="93"/>
      <c r="AKK9" s="93"/>
      <c r="AKL9" s="93"/>
      <c r="AKM9" s="93"/>
      <c r="AKN9" s="93"/>
      <c r="AKO9" s="93"/>
      <c r="AKP9" s="93"/>
      <c r="AKQ9" s="93"/>
      <c r="AKR9" s="93"/>
      <c r="AKS9" s="93"/>
      <c r="AKT9" s="93"/>
      <c r="AKU9" s="93"/>
      <c r="AKV9" s="93"/>
      <c r="AKW9" s="93"/>
      <c r="AKX9" s="93"/>
      <c r="AKY9" s="93"/>
      <c r="AKZ9" s="93"/>
      <c r="ALA9" s="93"/>
      <c r="ALB9" s="93"/>
      <c r="ALC9" s="93"/>
      <c r="ALD9" s="93"/>
      <c r="ALE9" s="93"/>
      <c r="ALF9" s="93"/>
      <c r="ALG9" s="93"/>
      <c r="ALH9" s="93"/>
      <c r="ALI9" s="93"/>
      <c r="ALJ9" s="93"/>
      <c r="ALK9" s="93"/>
      <c r="ALL9" s="93"/>
      <c r="ALM9" s="93"/>
      <c r="ALN9" s="93"/>
      <c r="ALO9" s="93"/>
      <c r="ALP9" s="93"/>
      <c r="ALQ9" s="93"/>
      <c r="ALR9" s="93"/>
      <c r="ALS9" s="93"/>
      <c r="ALT9" s="93"/>
      <c r="ALU9" s="93"/>
      <c r="ALV9" s="93"/>
      <c r="ALW9" s="93"/>
      <c r="ALX9" s="93"/>
      <c r="ALY9" s="93"/>
      <c r="ALZ9" s="93"/>
      <c r="AMA9" s="93"/>
      <c r="AMB9" s="93"/>
      <c r="AMC9" s="93"/>
      <c r="AMD9" s="93"/>
      <c r="AME9" s="93"/>
      <c r="AMF9" s="93"/>
      <c r="AMG9" s="93"/>
      <c r="AMH9" s="93"/>
      <c r="AMI9" s="93"/>
      <c r="AMJ9" s="93"/>
    </row>
    <row r="10" spans="1:1024" ht="15" customHeight="1">
      <c r="A10" s="74" t="s">
        <v>67</v>
      </c>
      <c r="B10" s="74" t="s">
        <v>68</v>
      </c>
      <c r="C10" s="79" t="s">
        <v>69</v>
      </c>
      <c r="D10" s="74" t="s">
        <v>70</v>
      </c>
      <c r="E10" s="74" t="s">
        <v>71</v>
      </c>
      <c r="F10" s="79" t="s">
        <v>72</v>
      </c>
      <c r="G10" s="74" t="s">
        <v>73</v>
      </c>
      <c r="H10" s="74" t="s">
        <v>74</v>
      </c>
      <c r="I10" s="74" t="s">
        <v>86</v>
      </c>
      <c r="J10" s="80">
        <v>49433</v>
      </c>
      <c r="K10" s="74" t="s">
        <v>87</v>
      </c>
      <c r="L10" s="74" t="s">
        <v>88</v>
      </c>
      <c r="M10" s="74" t="s">
        <v>77</v>
      </c>
      <c r="N10" s="74" t="s">
        <v>78</v>
      </c>
      <c r="O10" s="81">
        <v>44081</v>
      </c>
      <c r="P10" s="82">
        <f>IFERROR(VLOOKUP(J10,'Obs Tecnicas'!$D:$I,5,0),O10)</f>
        <v>44447</v>
      </c>
      <c r="Q10" s="81" t="str">
        <f ca="1">IF(P10&lt;&gt;"",IF(P10+365&gt;TODAY(),"Calibrado","Vencido"),"")</f>
        <v>Calibrado</v>
      </c>
      <c r="R10" s="83">
        <f>IFERROR(VLOOKUP(J10,'Obs Tecnicas'!$D:$G,2,0),"")</f>
        <v>13672</v>
      </c>
      <c r="S10" s="74" t="str">
        <f>IFERROR(VLOOKUP(J10,'Obs Tecnicas'!$D:$G,3,0),"Hexis")</f>
        <v>ER ANALITICA</v>
      </c>
      <c r="T10" s="74">
        <f>IFERROR(VLOOKUP(J10,'Obs Tecnicas'!$D:$G,4,0),"")</f>
        <v>0</v>
      </c>
      <c r="U10" s="2" t="s">
        <v>27</v>
      </c>
      <c r="V10" s="84">
        <f t="shared" si="0"/>
        <v>9</v>
      </c>
      <c r="W10" s="84">
        <v>8</v>
      </c>
      <c r="X10" s="2" t="e">
        <f>VLOOKUP(J10,Adicionados!B:M,12,0)</f>
        <v>#N/A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  <c r="EY10" s="93"/>
      <c r="EZ10" s="93"/>
      <c r="FA10" s="93"/>
      <c r="FB10" s="93"/>
      <c r="FC10" s="93"/>
      <c r="FD10" s="93"/>
      <c r="FE10" s="93"/>
      <c r="FF10" s="93"/>
      <c r="FG10" s="93"/>
      <c r="FH10" s="93"/>
      <c r="FI10" s="93"/>
      <c r="FJ10" s="93"/>
      <c r="FK10" s="93"/>
      <c r="FL10" s="93"/>
      <c r="FM10" s="93"/>
      <c r="FN10" s="93"/>
      <c r="FO10" s="93"/>
      <c r="FP10" s="93"/>
      <c r="FQ10" s="93"/>
      <c r="FR10" s="93"/>
      <c r="FS10" s="93"/>
      <c r="FT10" s="93"/>
      <c r="FU10" s="93"/>
      <c r="FV10" s="93"/>
      <c r="FW10" s="93"/>
      <c r="FX10" s="93"/>
      <c r="FY10" s="93"/>
      <c r="FZ10" s="93"/>
      <c r="GA10" s="93"/>
      <c r="GB10" s="93"/>
      <c r="GC10" s="93"/>
      <c r="GD10" s="93"/>
      <c r="GE10" s="93"/>
      <c r="GF10" s="93"/>
      <c r="GG10" s="93"/>
      <c r="GH10" s="93"/>
      <c r="GI10" s="93"/>
      <c r="GJ10" s="93"/>
      <c r="GK10" s="93"/>
      <c r="GL10" s="93"/>
      <c r="GM10" s="93"/>
      <c r="GN10" s="93"/>
      <c r="GO10" s="93"/>
      <c r="GP10" s="93"/>
      <c r="GQ10" s="93"/>
      <c r="GR10" s="93"/>
      <c r="GS10" s="93"/>
      <c r="GT10" s="93"/>
      <c r="GU10" s="93"/>
      <c r="GV10" s="93"/>
      <c r="GW10" s="93"/>
      <c r="GX10" s="93"/>
      <c r="GY10" s="93"/>
      <c r="GZ10" s="93"/>
      <c r="HA10" s="93"/>
      <c r="HB10" s="93"/>
      <c r="HC10" s="93"/>
      <c r="HD10" s="93"/>
      <c r="HE10" s="93"/>
      <c r="HF10" s="93"/>
      <c r="HG10" s="93"/>
      <c r="HH10" s="93"/>
      <c r="HI10" s="93"/>
      <c r="HJ10" s="93"/>
      <c r="HK10" s="93"/>
      <c r="HL10" s="93"/>
      <c r="HM10" s="93"/>
      <c r="HN10" s="93"/>
      <c r="HO10" s="93"/>
      <c r="HP10" s="93"/>
      <c r="HQ10" s="93"/>
      <c r="HR10" s="93"/>
      <c r="HS10" s="93"/>
      <c r="HT10" s="93"/>
      <c r="HU10" s="93"/>
      <c r="HV10" s="93"/>
      <c r="HW10" s="93"/>
      <c r="HX10" s="93"/>
      <c r="HY10" s="93"/>
      <c r="HZ10" s="93"/>
      <c r="IA10" s="93"/>
      <c r="IB10" s="93"/>
      <c r="IC10" s="93"/>
      <c r="ID10" s="93"/>
      <c r="IE10" s="93"/>
      <c r="IF10" s="93"/>
      <c r="IG10" s="93"/>
      <c r="IH10" s="93"/>
      <c r="II10" s="93"/>
      <c r="IJ10" s="93"/>
      <c r="IK10" s="93"/>
      <c r="IL10" s="93"/>
      <c r="IM10" s="93"/>
      <c r="IN10" s="93"/>
      <c r="IO10" s="93"/>
      <c r="IP10" s="93"/>
      <c r="IQ10" s="93"/>
      <c r="IR10" s="93"/>
      <c r="IS10" s="93"/>
      <c r="IT10" s="93"/>
      <c r="IU10" s="93"/>
      <c r="IV10" s="93"/>
      <c r="IW10" s="93"/>
      <c r="IX10" s="93"/>
      <c r="IY10" s="93"/>
      <c r="IZ10" s="93"/>
      <c r="JA10" s="93"/>
      <c r="JB10" s="93"/>
      <c r="JC10" s="93"/>
      <c r="JD10" s="93"/>
      <c r="JE10" s="93"/>
      <c r="JF10" s="93"/>
      <c r="JG10" s="93"/>
      <c r="JH10" s="93"/>
      <c r="JI10" s="93"/>
      <c r="JJ10" s="93"/>
      <c r="JK10" s="93"/>
      <c r="JL10" s="93"/>
      <c r="JM10" s="93"/>
      <c r="JN10" s="93"/>
      <c r="JO10" s="93"/>
      <c r="JP10" s="93"/>
      <c r="JQ10" s="93"/>
      <c r="JR10" s="93"/>
      <c r="JS10" s="93"/>
      <c r="JT10" s="93"/>
      <c r="JU10" s="93"/>
      <c r="JV10" s="93"/>
      <c r="JW10" s="93"/>
      <c r="JX10" s="93"/>
      <c r="JY10" s="93"/>
      <c r="JZ10" s="93"/>
      <c r="KA10" s="93"/>
      <c r="KB10" s="93"/>
      <c r="KC10" s="93"/>
      <c r="KD10" s="93"/>
      <c r="KE10" s="93"/>
      <c r="KF10" s="93"/>
      <c r="KG10" s="93"/>
      <c r="KH10" s="93"/>
      <c r="KI10" s="93"/>
      <c r="KJ10" s="93"/>
      <c r="KK10" s="93"/>
      <c r="KL10" s="93"/>
      <c r="KM10" s="93"/>
      <c r="KN10" s="93"/>
      <c r="KO10" s="93"/>
      <c r="KP10" s="93"/>
      <c r="KQ10" s="93"/>
      <c r="KR10" s="93"/>
      <c r="KS10" s="93"/>
      <c r="KT10" s="93"/>
      <c r="KU10" s="93"/>
      <c r="KV10" s="93"/>
      <c r="KW10" s="93"/>
      <c r="KX10" s="93"/>
      <c r="KY10" s="93"/>
      <c r="KZ10" s="93"/>
      <c r="LA10" s="93"/>
      <c r="LB10" s="93"/>
      <c r="LC10" s="93"/>
      <c r="LD10" s="93"/>
      <c r="LE10" s="93"/>
      <c r="LF10" s="93"/>
      <c r="LG10" s="93"/>
      <c r="LH10" s="93"/>
      <c r="LI10" s="93"/>
      <c r="LJ10" s="93"/>
      <c r="LK10" s="93"/>
      <c r="LL10" s="93"/>
      <c r="LM10" s="93"/>
      <c r="LN10" s="93"/>
      <c r="LO10" s="93"/>
      <c r="LP10" s="93"/>
      <c r="LQ10" s="93"/>
      <c r="LR10" s="93"/>
      <c r="LS10" s="93"/>
      <c r="LT10" s="93"/>
      <c r="LU10" s="93"/>
      <c r="LV10" s="93"/>
      <c r="LW10" s="93"/>
      <c r="LX10" s="93"/>
      <c r="LY10" s="93"/>
      <c r="LZ10" s="93"/>
      <c r="MA10" s="93"/>
      <c r="MB10" s="93"/>
      <c r="MC10" s="93"/>
      <c r="MD10" s="93"/>
      <c r="ME10" s="93"/>
      <c r="MF10" s="93"/>
      <c r="MG10" s="93"/>
      <c r="MH10" s="93"/>
      <c r="MI10" s="93"/>
      <c r="MJ10" s="93"/>
      <c r="MK10" s="93"/>
      <c r="ML10" s="93"/>
      <c r="MM10" s="93"/>
      <c r="MN10" s="93"/>
      <c r="MO10" s="93"/>
      <c r="MP10" s="93"/>
      <c r="MQ10" s="93"/>
      <c r="MR10" s="93"/>
      <c r="MS10" s="93"/>
      <c r="MT10" s="93"/>
      <c r="MU10" s="93"/>
      <c r="MV10" s="93"/>
      <c r="MW10" s="93"/>
      <c r="MX10" s="93"/>
      <c r="MY10" s="93"/>
      <c r="MZ10" s="93"/>
      <c r="NA10" s="93"/>
      <c r="NB10" s="93"/>
      <c r="NC10" s="93"/>
      <c r="ND10" s="93"/>
      <c r="NE10" s="93"/>
      <c r="NF10" s="93"/>
      <c r="NG10" s="93"/>
      <c r="NH10" s="93"/>
      <c r="NI10" s="93"/>
      <c r="NJ10" s="93"/>
      <c r="NK10" s="93"/>
      <c r="NL10" s="93"/>
      <c r="NM10" s="93"/>
      <c r="NN10" s="93"/>
      <c r="NO10" s="93"/>
      <c r="NP10" s="93"/>
      <c r="NQ10" s="93"/>
      <c r="NR10" s="93"/>
      <c r="NS10" s="93"/>
      <c r="NT10" s="93"/>
      <c r="NU10" s="93"/>
      <c r="NV10" s="93"/>
      <c r="NW10" s="93"/>
      <c r="NX10" s="93"/>
      <c r="NY10" s="93"/>
      <c r="NZ10" s="93"/>
      <c r="OA10" s="93"/>
      <c r="OB10" s="93"/>
      <c r="OC10" s="93"/>
      <c r="OD10" s="93"/>
      <c r="OE10" s="93"/>
      <c r="OF10" s="93"/>
      <c r="OG10" s="93"/>
      <c r="OH10" s="93"/>
      <c r="OI10" s="93"/>
      <c r="OJ10" s="93"/>
      <c r="OK10" s="93"/>
      <c r="OL10" s="93"/>
      <c r="OM10" s="93"/>
      <c r="ON10" s="93"/>
      <c r="OO10" s="93"/>
      <c r="OP10" s="93"/>
      <c r="OQ10" s="93"/>
      <c r="OR10" s="93"/>
      <c r="OS10" s="93"/>
      <c r="OT10" s="93"/>
      <c r="OU10" s="93"/>
      <c r="OV10" s="93"/>
      <c r="OW10" s="93"/>
      <c r="OX10" s="93"/>
      <c r="OY10" s="93"/>
      <c r="OZ10" s="93"/>
      <c r="PA10" s="93"/>
      <c r="PB10" s="93"/>
      <c r="PC10" s="93"/>
      <c r="PD10" s="93"/>
      <c r="PE10" s="93"/>
      <c r="PF10" s="93"/>
      <c r="PG10" s="93"/>
      <c r="PH10" s="93"/>
      <c r="PI10" s="93"/>
      <c r="PJ10" s="93"/>
      <c r="PK10" s="93"/>
      <c r="PL10" s="93"/>
      <c r="PM10" s="93"/>
      <c r="PN10" s="93"/>
      <c r="PO10" s="93"/>
      <c r="PP10" s="93"/>
      <c r="PQ10" s="93"/>
      <c r="PR10" s="93"/>
      <c r="PS10" s="93"/>
      <c r="PT10" s="93"/>
      <c r="PU10" s="93"/>
      <c r="PV10" s="93"/>
      <c r="PW10" s="93"/>
      <c r="PX10" s="93"/>
      <c r="PY10" s="93"/>
      <c r="PZ10" s="93"/>
      <c r="QA10" s="93"/>
      <c r="QB10" s="93"/>
      <c r="QC10" s="93"/>
      <c r="QD10" s="93"/>
      <c r="QE10" s="93"/>
      <c r="QF10" s="93"/>
      <c r="QG10" s="93"/>
      <c r="QH10" s="93"/>
      <c r="QI10" s="93"/>
      <c r="QJ10" s="93"/>
      <c r="QK10" s="93"/>
      <c r="QL10" s="93"/>
      <c r="QM10" s="93"/>
      <c r="QN10" s="93"/>
      <c r="QO10" s="93"/>
      <c r="QP10" s="93"/>
      <c r="QQ10" s="93"/>
      <c r="QR10" s="93"/>
      <c r="QS10" s="93"/>
      <c r="QT10" s="93"/>
      <c r="QU10" s="93"/>
      <c r="QV10" s="93"/>
      <c r="QW10" s="93"/>
      <c r="QX10" s="93"/>
      <c r="QY10" s="93"/>
      <c r="QZ10" s="93"/>
      <c r="RA10" s="93"/>
      <c r="RB10" s="93"/>
      <c r="RC10" s="93"/>
      <c r="RD10" s="93"/>
      <c r="RE10" s="93"/>
      <c r="RF10" s="93"/>
      <c r="RG10" s="93"/>
      <c r="RH10" s="93"/>
      <c r="RI10" s="93"/>
      <c r="RJ10" s="93"/>
      <c r="RK10" s="93"/>
      <c r="RL10" s="93"/>
      <c r="RM10" s="93"/>
      <c r="RN10" s="93"/>
      <c r="RO10" s="93"/>
      <c r="RP10" s="93"/>
      <c r="RQ10" s="93"/>
      <c r="RR10" s="93"/>
      <c r="RS10" s="93"/>
      <c r="RT10" s="93"/>
      <c r="RU10" s="93"/>
      <c r="RV10" s="93"/>
      <c r="RW10" s="93"/>
      <c r="RX10" s="93"/>
      <c r="RY10" s="93"/>
      <c r="RZ10" s="93"/>
      <c r="SA10" s="93"/>
      <c r="SB10" s="93"/>
      <c r="SC10" s="93"/>
      <c r="SD10" s="93"/>
      <c r="SE10" s="93"/>
      <c r="SF10" s="93"/>
      <c r="SG10" s="93"/>
      <c r="SH10" s="93"/>
      <c r="SI10" s="93"/>
      <c r="SJ10" s="93"/>
      <c r="SK10" s="93"/>
      <c r="SL10" s="93"/>
      <c r="SM10" s="93"/>
      <c r="SN10" s="93"/>
      <c r="SO10" s="93"/>
      <c r="SP10" s="93"/>
      <c r="SQ10" s="93"/>
      <c r="SR10" s="93"/>
      <c r="SS10" s="93"/>
      <c r="ST10" s="93"/>
      <c r="SU10" s="93"/>
      <c r="SV10" s="93"/>
      <c r="SW10" s="93"/>
      <c r="SX10" s="93"/>
      <c r="SY10" s="93"/>
      <c r="SZ10" s="93"/>
      <c r="TA10" s="93"/>
      <c r="TB10" s="93"/>
      <c r="TC10" s="93"/>
      <c r="TD10" s="93"/>
      <c r="TE10" s="93"/>
      <c r="TF10" s="93"/>
      <c r="TG10" s="93"/>
      <c r="TH10" s="93"/>
      <c r="TI10" s="93"/>
      <c r="TJ10" s="93"/>
      <c r="TK10" s="93"/>
      <c r="TL10" s="93"/>
      <c r="TM10" s="93"/>
      <c r="TN10" s="93"/>
      <c r="TO10" s="93"/>
      <c r="TP10" s="93"/>
      <c r="TQ10" s="93"/>
      <c r="TR10" s="93"/>
      <c r="TS10" s="93"/>
      <c r="TT10" s="93"/>
      <c r="TU10" s="93"/>
      <c r="TV10" s="93"/>
      <c r="TW10" s="93"/>
      <c r="TX10" s="93"/>
      <c r="TY10" s="93"/>
      <c r="TZ10" s="93"/>
      <c r="UA10" s="93"/>
      <c r="UB10" s="93"/>
      <c r="UC10" s="93"/>
      <c r="UD10" s="93"/>
      <c r="UE10" s="93"/>
      <c r="UF10" s="93"/>
      <c r="UG10" s="93"/>
      <c r="UH10" s="93"/>
      <c r="UI10" s="93"/>
      <c r="UJ10" s="93"/>
      <c r="UK10" s="93"/>
      <c r="UL10" s="93"/>
      <c r="UM10" s="93"/>
      <c r="UN10" s="93"/>
      <c r="UO10" s="93"/>
      <c r="UP10" s="93"/>
      <c r="UQ10" s="93"/>
      <c r="UR10" s="93"/>
      <c r="US10" s="93"/>
      <c r="UT10" s="93"/>
      <c r="UU10" s="93"/>
      <c r="UV10" s="93"/>
      <c r="UW10" s="93"/>
      <c r="UX10" s="93"/>
      <c r="UY10" s="93"/>
      <c r="UZ10" s="93"/>
      <c r="VA10" s="93"/>
      <c r="VB10" s="93"/>
      <c r="VC10" s="93"/>
      <c r="VD10" s="93"/>
      <c r="VE10" s="93"/>
      <c r="VF10" s="93"/>
      <c r="VG10" s="93"/>
      <c r="VH10" s="93"/>
      <c r="VI10" s="93"/>
      <c r="VJ10" s="93"/>
      <c r="VK10" s="93"/>
      <c r="VL10" s="93"/>
      <c r="VM10" s="93"/>
      <c r="VN10" s="93"/>
      <c r="VO10" s="93"/>
      <c r="VP10" s="93"/>
      <c r="VQ10" s="93"/>
      <c r="VR10" s="93"/>
      <c r="VS10" s="93"/>
      <c r="VT10" s="93"/>
      <c r="VU10" s="93"/>
      <c r="VV10" s="93"/>
      <c r="VW10" s="93"/>
      <c r="VX10" s="93"/>
      <c r="VY10" s="93"/>
      <c r="VZ10" s="93"/>
      <c r="WA10" s="93"/>
      <c r="WB10" s="93"/>
      <c r="WC10" s="93"/>
      <c r="WD10" s="93"/>
      <c r="WE10" s="93"/>
      <c r="WF10" s="93"/>
      <c r="WG10" s="93"/>
      <c r="WH10" s="93"/>
      <c r="WI10" s="93"/>
      <c r="WJ10" s="93"/>
      <c r="WK10" s="93"/>
      <c r="WL10" s="93"/>
      <c r="WM10" s="93"/>
      <c r="WN10" s="93"/>
      <c r="WO10" s="93"/>
      <c r="WP10" s="93"/>
      <c r="WQ10" s="93"/>
      <c r="WR10" s="93"/>
      <c r="WS10" s="93"/>
      <c r="WT10" s="93"/>
      <c r="WU10" s="93"/>
      <c r="WV10" s="93"/>
      <c r="WW10" s="93"/>
      <c r="WX10" s="93"/>
      <c r="WY10" s="93"/>
      <c r="WZ10" s="93"/>
      <c r="XA10" s="93"/>
      <c r="XB10" s="93"/>
      <c r="XC10" s="93"/>
      <c r="XD10" s="93"/>
      <c r="XE10" s="93"/>
      <c r="XF10" s="93"/>
      <c r="XG10" s="93"/>
      <c r="XH10" s="93"/>
      <c r="XI10" s="93"/>
      <c r="XJ10" s="93"/>
      <c r="XK10" s="93"/>
      <c r="XL10" s="93"/>
      <c r="XM10" s="93"/>
      <c r="XN10" s="93"/>
      <c r="XO10" s="93"/>
      <c r="XP10" s="93"/>
      <c r="XQ10" s="93"/>
      <c r="XR10" s="93"/>
      <c r="XS10" s="93"/>
      <c r="XT10" s="93"/>
      <c r="XU10" s="93"/>
      <c r="XV10" s="93"/>
      <c r="XW10" s="93"/>
      <c r="XX10" s="93"/>
      <c r="XY10" s="93"/>
      <c r="XZ10" s="93"/>
      <c r="YA10" s="93"/>
      <c r="YB10" s="93"/>
      <c r="YC10" s="93"/>
      <c r="YD10" s="93"/>
      <c r="YE10" s="93"/>
      <c r="YF10" s="93"/>
      <c r="YG10" s="93"/>
      <c r="YH10" s="93"/>
      <c r="YI10" s="93"/>
      <c r="YJ10" s="93"/>
      <c r="YK10" s="93"/>
      <c r="YL10" s="93"/>
      <c r="YM10" s="93"/>
      <c r="YN10" s="93"/>
      <c r="YO10" s="93"/>
      <c r="YP10" s="93"/>
      <c r="YQ10" s="93"/>
      <c r="YR10" s="93"/>
      <c r="YS10" s="93"/>
      <c r="YT10" s="93"/>
      <c r="YU10" s="93"/>
      <c r="YV10" s="93"/>
      <c r="YW10" s="93"/>
      <c r="YX10" s="93"/>
      <c r="YY10" s="93"/>
      <c r="YZ10" s="93"/>
      <c r="ZA10" s="93"/>
      <c r="ZB10" s="93"/>
      <c r="ZC10" s="93"/>
      <c r="ZD10" s="93"/>
      <c r="ZE10" s="93"/>
      <c r="ZF10" s="93"/>
      <c r="ZG10" s="93"/>
      <c r="ZH10" s="93"/>
      <c r="ZI10" s="93"/>
      <c r="ZJ10" s="93"/>
      <c r="ZK10" s="93"/>
      <c r="ZL10" s="93"/>
      <c r="ZM10" s="93"/>
      <c r="ZN10" s="93"/>
      <c r="ZO10" s="93"/>
      <c r="ZP10" s="93"/>
      <c r="ZQ10" s="93"/>
      <c r="ZR10" s="93"/>
      <c r="ZS10" s="93"/>
      <c r="ZT10" s="93"/>
      <c r="ZU10" s="93"/>
      <c r="ZV10" s="93"/>
      <c r="ZW10" s="93"/>
      <c r="ZX10" s="93"/>
      <c r="ZY10" s="93"/>
      <c r="ZZ10" s="93"/>
      <c r="AAA10" s="93"/>
      <c r="AAB10" s="93"/>
      <c r="AAC10" s="93"/>
      <c r="AAD10" s="93"/>
      <c r="AAE10" s="93"/>
      <c r="AAF10" s="93"/>
      <c r="AAG10" s="93"/>
      <c r="AAH10" s="93"/>
      <c r="AAI10" s="93"/>
      <c r="AAJ10" s="93"/>
      <c r="AAK10" s="93"/>
      <c r="AAL10" s="93"/>
      <c r="AAM10" s="93"/>
      <c r="AAN10" s="93"/>
      <c r="AAO10" s="93"/>
      <c r="AAP10" s="93"/>
      <c r="AAQ10" s="93"/>
      <c r="AAR10" s="93"/>
      <c r="AAS10" s="93"/>
      <c r="AAT10" s="93"/>
      <c r="AAU10" s="93"/>
      <c r="AAV10" s="93"/>
      <c r="AAW10" s="93"/>
      <c r="AAX10" s="93"/>
      <c r="AAY10" s="93"/>
      <c r="AAZ10" s="93"/>
      <c r="ABA10" s="93"/>
      <c r="ABB10" s="93"/>
      <c r="ABC10" s="93"/>
      <c r="ABD10" s="93"/>
      <c r="ABE10" s="93"/>
      <c r="ABF10" s="93"/>
      <c r="ABG10" s="93"/>
      <c r="ABH10" s="93"/>
      <c r="ABI10" s="93"/>
      <c r="ABJ10" s="93"/>
      <c r="ABK10" s="93"/>
      <c r="ABL10" s="93"/>
      <c r="ABM10" s="93"/>
      <c r="ABN10" s="93"/>
      <c r="ABO10" s="93"/>
      <c r="ABP10" s="93"/>
      <c r="ABQ10" s="93"/>
      <c r="ABR10" s="93"/>
      <c r="ABS10" s="93"/>
      <c r="ABT10" s="93"/>
      <c r="ABU10" s="93"/>
      <c r="ABV10" s="93"/>
      <c r="ABW10" s="93"/>
      <c r="ABX10" s="93"/>
      <c r="ABY10" s="93"/>
      <c r="ABZ10" s="93"/>
      <c r="ACA10" s="93"/>
      <c r="ACB10" s="93"/>
      <c r="ACC10" s="93"/>
      <c r="ACD10" s="93"/>
      <c r="ACE10" s="93"/>
      <c r="ACF10" s="93"/>
      <c r="ACG10" s="93"/>
      <c r="ACH10" s="93"/>
      <c r="ACI10" s="93"/>
      <c r="ACJ10" s="93"/>
      <c r="ACK10" s="93"/>
      <c r="ACL10" s="93"/>
      <c r="ACM10" s="93"/>
      <c r="ACN10" s="93"/>
      <c r="ACO10" s="93"/>
      <c r="ACP10" s="93"/>
      <c r="ACQ10" s="93"/>
      <c r="ACR10" s="93"/>
      <c r="ACS10" s="93"/>
      <c r="ACT10" s="93"/>
      <c r="ACU10" s="93"/>
      <c r="ACV10" s="93"/>
      <c r="ACW10" s="93"/>
      <c r="ACX10" s="93"/>
      <c r="ACY10" s="93"/>
      <c r="ACZ10" s="93"/>
      <c r="ADA10" s="93"/>
      <c r="ADB10" s="93"/>
      <c r="ADC10" s="93"/>
      <c r="ADD10" s="93"/>
      <c r="ADE10" s="93"/>
      <c r="ADF10" s="93"/>
      <c r="ADG10" s="93"/>
      <c r="ADH10" s="93"/>
      <c r="ADI10" s="93"/>
      <c r="ADJ10" s="93"/>
      <c r="ADK10" s="93"/>
      <c r="ADL10" s="93"/>
      <c r="ADM10" s="93"/>
      <c r="ADN10" s="93"/>
      <c r="ADO10" s="93"/>
      <c r="ADP10" s="93"/>
      <c r="ADQ10" s="93"/>
      <c r="ADR10" s="93"/>
      <c r="ADS10" s="93"/>
      <c r="ADT10" s="93"/>
      <c r="ADU10" s="93"/>
      <c r="ADV10" s="93"/>
      <c r="ADW10" s="93"/>
      <c r="ADX10" s="93"/>
      <c r="ADY10" s="93"/>
      <c r="ADZ10" s="93"/>
      <c r="AEA10" s="93"/>
      <c r="AEB10" s="93"/>
      <c r="AEC10" s="93"/>
      <c r="AED10" s="93"/>
      <c r="AEE10" s="93"/>
      <c r="AEF10" s="93"/>
      <c r="AEG10" s="93"/>
      <c r="AEH10" s="93"/>
      <c r="AEI10" s="93"/>
      <c r="AEJ10" s="93"/>
      <c r="AEK10" s="93"/>
      <c r="AEL10" s="93"/>
      <c r="AEM10" s="93"/>
      <c r="AEN10" s="93"/>
      <c r="AEO10" s="93"/>
      <c r="AEP10" s="93"/>
      <c r="AEQ10" s="93"/>
      <c r="AER10" s="93"/>
      <c r="AES10" s="93"/>
      <c r="AET10" s="93"/>
      <c r="AEU10" s="93"/>
      <c r="AEV10" s="93"/>
      <c r="AEW10" s="93"/>
      <c r="AEX10" s="93"/>
      <c r="AEY10" s="93"/>
      <c r="AEZ10" s="93"/>
      <c r="AFA10" s="93"/>
      <c r="AFB10" s="93"/>
      <c r="AFC10" s="93"/>
      <c r="AFD10" s="93"/>
      <c r="AFE10" s="93"/>
      <c r="AFF10" s="93"/>
      <c r="AFG10" s="93"/>
      <c r="AFH10" s="93"/>
      <c r="AFI10" s="93"/>
      <c r="AFJ10" s="93"/>
      <c r="AFK10" s="93"/>
      <c r="AFL10" s="93"/>
      <c r="AFM10" s="93"/>
      <c r="AFN10" s="93"/>
      <c r="AFO10" s="93"/>
      <c r="AFP10" s="93"/>
      <c r="AFQ10" s="93"/>
      <c r="AFR10" s="93"/>
      <c r="AFS10" s="93"/>
      <c r="AFT10" s="93"/>
      <c r="AFU10" s="93"/>
      <c r="AFV10" s="93"/>
      <c r="AFW10" s="93"/>
      <c r="AFX10" s="93"/>
      <c r="AFY10" s="93"/>
      <c r="AFZ10" s="93"/>
      <c r="AGA10" s="93"/>
      <c r="AGB10" s="93"/>
      <c r="AGC10" s="93"/>
      <c r="AGD10" s="93"/>
      <c r="AGE10" s="93"/>
      <c r="AGF10" s="93"/>
      <c r="AGG10" s="93"/>
      <c r="AGH10" s="93"/>
      <c r="AGI10" s="93"/>
      <c r="AGJ10" s="93"/>
      <c r="AGK10" s="93"/>
      <c r="AGL10" s="93"/>
      <c r="AGM10" s="93"/>
      <c r="AGN10" s="93"/>
      <c r="AGO10" s="93"/>
      <c r="AGP10" s="93"/>
      <c r="AGQ10" s="93"/>
      <c r="AGR10" s="93"/>
      <c r="AGS10" s="93"/>
      <c r="AGT10" s="93"/>
      <c r="AGU10" s="93"/>
      <c r="AGV10" s="93"/>
      <c r="AGW10" s="93"/>
      <c r="AGX10" s="93"/>
      <c r="AGY10" s="93"/>
      <c r="AGZ10" s="93"/>
      <c r="AHA10" s="93"/>
      <c r="AHB10" s="93"/>
      <c r="AHC10" s="93"/>
      <c r="AHD10" s="93"/>
      <c r="AHE10" s="93"/>
      <c r="AHF10" s="93"/>
      <c r="AHG10" s="93"/>
      <c r="AHH10" s="93"/>
      <c r="AHI10" s="93"/>
      <c r="AHJ10" s="93"/>
      <c r="AHK10" s="93"/>
      <c r="AHL10" s="93"/>
      <c r="AHM10" s="93"/>
      <c r="AHN10" s="93"/>
      <c r="AHO10" s="93"/>
      <c r="AHP10" s="93"/>
      <c r="AHQ10" s="93"/>
      <c r="AHR10" s="93"/>
      <c r="AHS10" s="93"/>
      <c r="AHT10" s="93"/>
      <c r="AHU10" s="93"/>
      <c r="AHV10" s="93"/>
      <c r="AHW10" s="93"/>
      <c r="AHX10" s="93"/>
      <c r="AHY10" s="93"/>
      <c r="AHZ10" s="93"/>
      <c r="AIA10" s="93"/>
      <c r="AIB10" s="93"/>
      <c r="AIC10" s="93"/>
      <c r="AID10" s="93"/>
      <c r="AIE10" s="93"/>
      <c r="AIF10" s="93"/>
      <c r="AIG10" s="93"/>
      <c r="AIH10" s="93"/>
      <c r="AII10" s="93"/>
      <c r="AIJ10" s="93"/>
      <c r="AIK10" s="93"/>
      <c r="AIL10" s="93"/>
      <c r="AIM10" s="93"/>
      <c r="AIN10" s="93"/>
      <c r="AIO10" s="93"/>
      <c r="AIP10" s="93"/>
      <c r="AIQ10" s="93"/>
      <c r="AIR10" s="93"/>
      <c r="AIS10" s="93"/>
      <c r="AIT10" s="93"/>
      <c r="AIU10" s="93"/>
      <c r="AIV10" s="93"/>
      <c r="AIW10" s="93"/>
      <c r="AIX10" s="93"/>
      <c r="AIY10" s="93"/>
      <c r="AIZ10" s="93"/>
      <c r="AJA10" s="93"/>
      <c r="AJB10" s="93"/>
      <c r="AJC10" s="93"/>
      <c r="AJD10" s="93"/>
      <c r="AJE10" s="93"/>
      <c r="AJF10" s="93"/>
      <c r="AJG10" s="93"/>
      <c r="AJH10" s="93"/>
      <c r="AJI10" s="93"/>
      <c r="AJJ10" s="93"/>
      <c r="AJK10" s="93"/>
      <c r="AJL10" s="93"/>
      <c r="AJM10" s="93"/>
      <c r="AJN10" s="93"/>
      <c r="AJO10" s="93"/>
      <c r="AJP10" s="93"/>
      <c r="AJQ10" s="93"/>
      <c r="AJR10" s="93"/>
      <c r="AJS10" s="93"/>
      <c r="AJT10" s="93"/>
      <c r="AJU10" s="93"/>
      <c r="AJV10" s="93"/>
      <c r="AJW10" s="93"/>
      <c r="AJX10" s="93"/>
      <c r="AJY10" s="93"/>
      <c r="AJZ10" s="93"/>
      <c r="AKA10" s="93"/>
      <c r="AKB10" s="93"/>
      <c r="AKC10" s="93"/>
      <c r="AKD10" s="93"/>
      <c r="AKE10" s="93"/>
      <c r="AKF10" s="93"/>
      <c r="AKG10" s="93"/>
      <c r="AKH10" s="93"/>
      <c r="AKI10" s="93"/>
      <c r="AKJ10" s="93"/>
      <c r="AKK10" s="93"/>
      <c r="AKL10" s="93"/>
      <c r="AKM10" s="93"/>
      <c r="AKN10" s="93"/>
      <c r="AKO10" s="93"/>
      <c r="AKP10" s="93"/>
      <c r="AKQ10" s="93"/>
      <c r="AKR10" s="93"/>
      <c r="AKS10" s="93"/>
      <c r="AKT10" s="93"/>
      <c r="AKU10" s="93"/>
      <c r="AKV10" s="93"/>
      <c r="AKW10" s="93"/>
      <c r="AKX10" s="93"/>
      <c r="AKY10" s="93"/>
      <c r="AKZ10" s="93"/>
      <c r="ALA10" s="93"/>
      <c r="ALB10" s="93"/>
      <c r="ALC10" s="93"/>
      <c r="ALD10" s="93"/>
      <c r="ALE10" s="93"/>
      <c r="ALF10" s="93"/>
      <c r="ALG10" s="93"/>
      <c r="ALH10" s="93"/>
      <c r="ALI10" s="93"/>
      <c r="ALJ10" s="93"/>
      <c r="ALK10" s="93"/>
      <c r="ALL10" s="93"/>
      <c r="ALM10" s="93"/>
      <c r="ALN10" s="93"/>
      <c r="ALO10" s="93"/>
      <c r="ALP10" s="93"/>
      <c r="ALQ10" s="93"/>
      <c r="ALR10" s="93"/>
      <c r="ALS10" s="93"/>
      <c r="ALT10" s="93"/>
      <c r="ALU10" s="93"/>
      <c r="ALV10" s="93"/>
      <c r="ALW10" s="93"/>
      <c r="ALX10" s="93"/>
      <c r="ALY10" s="93"/>
      <c r="ALZ10" s="93"/>
      <c r="AMA10" s="93"/>
      <c r="AMB10" s="93"/>
      <c r="AMC10" s="93"/>
      <c r="AMD10" s="93"/>
      <c r="AME10" s="93"/>
      <c r="AMF10" s="93"/>
      <c r="AMG10" s="93"/>
      <c r="AMH10" s="93"/>
      <c r="AMI10" s="93"/>
      <c r="AMJ10" s="93"/>
    </row>
    <row r="11" spans="1:1024" ht="15" customHeight="1">
      <c r="A11" s="74" t="s">
        <v>67</v>
      </c>
      <c r="B11" s="74" t="s">
        <v>68</v>
      </c>
      <c r="C11" s="79" t="s">
        <v>69</v>
      </c>
      <c r="D11" s="74" t="s">
        <v>70</v>
      </c>
      <c r="E11" s="74" t="s">
        <v>71</v>
      </c>
      <c r="F11" s="79" t="s">
        <v>72</v>
      </c>
      <c r="G11" s="74" t="s">
        <v>73</v>
      </c>
      <c r="H11" s="74" t="s">
        <v>74</v>
      </c>
      <c r="I11" s="74" t="s">
        <v>89</v>
      </c>
      <c r="J11" s="80" t="s">
        <v>90</v>
      </c>
      <c r="K11" s="74" t="s">
        <v>81</v>
      </c>
      <c r="L11" s="74" t="s">
        <v>91</v>
      </c>
      <c r="M11" s="74" t="s">
        <v>77</v>
      </c>
      <c r="N11" s="74" t="s">
        <v>78</v>
      </c>
      <c r="O11" s="81">
        <v>44082</v>
      </c>
      <c r="P11" s="82">
        <f>IFERROR(VLOOKUP(J11,'Obs Tecnicas'!$D:$I,5,0),O11)</f>
        <v>44557</v>
      </c>
      <c r="Q11" s="81" t="str">
        <f ca="1">IF(P11&lt;&gt;"",IF(P11+365&gt;TODAY(),"Calibrado","Vencido"),"")</f>
        <v>Calibrado</v>
      </c>
      <c r="R11" s="83">
        <f>IFERROR(VLOOKUP(J11,'Obs Tecnicas'!$D:$G,2,0),"")</f>
        <v>13809</v>
      </c>
      <c r="S11" s="74" t="str">
        <f>IFERROR(VLOOKUP(J11,'Obs Tecnicas'!$D:$G,3,0),"Hexis")</f>
        <v>ER ANALITICA</v>
      </c>
      <c r="T11" s="74">
        <f>IFERROR(VLOOKUP(J11,'Obs Tecnicas'!$D:$G,4,0),"")</f>
        <v>0</v>
      </c>
      <c r="U11" s="2" t="s">
        <v>27</v>
      </c>
      <c r="V11" s="84">
        <f t="shared" si="0"/>
        <v>12</v>
      </c>
      <c r="W11" s="84">
        <v>6</v>
      </c>
      <c r="X11" s="2" t="e">
        <f>VLOOKUP(J11,Adicionados!B:M,12,0)</f>
        <v>#N/A</v>
      </c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93"/>
      <c r="EW11" s="93"/>
      <c r="EX11" s="93"/>
      <c r="EY11" s="93"/>
      <c r="EZ11" s="93"/>
      <c r="FA11" s="93"/>
      <c r="FB11" s="93"/>
      <c r="FC11" s="93"/>
      <c r="FD11" s="93"/>
      <c r="FE11" s="93"/>
      <c r="FF11" s="93"/>
      <c r="FG11" s="93"/>
      <c r="FH11" s="93"/>
      <c r="FI11" s="93"/>
      <c r="FJ11" s="93"/>
      <c r="FK11" s="93"/>
      <c r="FL11" s="93"/>
      <c r="FM11" s="93"/>
      <c r="FN11" s="93"/>
      <c r="FO11" s="93"/>
      <c r="FP11" s="93"/>
      <c r="FQ11" s="93"/>
      <c r="FR11" s="93"/>
      <c r="FS11" s="93"/>
      <c r="FT11" s="93"/>
      <c r="FU11" s="93"/>
      <c r="FV11" s="93"/>
      <c r="FW11" s="93"/>
      <c r="FX11" s="93"/>
      <c r="FY11" s="93"/>
      <c r="FZ11" s="93"/>
      <c r="GA11" s="93"/>
      <c r="GB11" s="93"/>
      <c r="GC11" s="93"/>
      <c r="GD11" s="93"/>
      <c r="GE11" s="93"/>
      <c r="GF11" s="93"/>
      <c r="GG11" s="93"/>
      <c r="GH11" s="93"/>
      <c r="GI11" s="93"/>
      <c r="GJ11" s="93"/>
      <c r="GK11" s="93"/>
      <c r="GL11" s="93"/>
      <c r="GM11" s="93"/>
      <c r="GN11" s="93"/>
      <c r="GO11" s="93"/>
      <c r="GP11" s="93"/>
      <c r="GQ11" s="93"/>
      <c r="GR11" s="93"/>
      <c r="GS11" s="93"/>
      <c r="GT11" s="93"/>
      <c r="GU11" s="93"/>
      <c r="GV11" s="93"/>
      <c r="GW11" s="93"/>
      <c r="GX11" s="93"/>
      <c r="GY11" s="93"/>
      <c r="GZ11" s="93"/>
      <c r="HA11" s="93"/>
      <c r="HB11" s="93"/>
      <c r="HC11" s="93"/>
      <c r="HD11" s="93"/>
      <c r="HE11" s="93"/>
      <c r="HF11" s="93"/>
      <c r="HG11" s="93"/>
      <c r="HH11" s="93"/>
      <c r="HI11" s="93"/>
      <c r="HJ11" s="93"/>
      <c r="HK11" s="93"/>
      <c r="HL11" s="93"/>
      <c r="HM11" s="93"/>
      <c r="HN11" s="93"/>
      <c r="HO11" s="93"/>
      <c r="HP11" s="93"/>
      <c r="HQ11" s="93"/>
      <c r="HR11" s="93"/>
      <c r="HS11" s="93"/>
      <c r="HT11" s="93"/>
      <c r="HU11" s="93"/>
      <c r="HV11" s="93"/>
      <c r="HW11" s="93"/>
      <c r="HX11" s="93"/>
      <c r="HY11" s="93"/>
      <c r="HZ11" s="93"/>
      <c r="IA11" s="93"/>
      <c r="IB11" s="93"/>
      <c r="IC11" s="93"/>
      <c r="ID11" s="93"/>
      <c r="IE11" s="93"/>
      <c r="IF11" s="93"/>
      <c r="IG11" s="93"/>
      <c r="IH11" s="93"/>
      <c r="II11" s="93"/>
      <c r="IJ11" s="93"/>
      <c r="IK11" s="93"/>
      <c r="IL11" s="93"/>
      <c r="IM11" s="93"/>
      <c r="IN11" s="93"/>
      <c r="IO11" s="93"/>
      <c r="IP11" s="93"/>
      <c r="IQ11" s="93"/>
      <c r="IR11" s="93"/>
      <c r="IS11" s="93"/>
      <c r="IT11" s="93"/>
      <c r="IU11" s="93"/>
      <c r="IV11" s="93"/>
      <c r="IW11" s="93"/>
      <c r="IX11" s="93"/>
      <c r="IY11" s="93"/>
      <c r="IZ11" s="93"/>
      <c r="JA11" s="93"/>
      <c r="JB11" s="93"/>
      <c r="JC11" s="93"/>
      <c r="JD11" s="93"/>
      <c r="JE11" s="93"/>
      <c r="JF11" s="93"/>
      <c r="JG11" s="93"/>
      <c r="JH11" s="93"/>
      <c r="JI11" s="93"/>
      <c r="JJ11" s="93"/>
      <c r="JK11" s="93"/>
      <c r="JL11" s="93"/>
      <c r="JM11" s="93"/>
      <c r="JN11" s="93"/>
      <c r="JO11" s="93"/>
      <c r="JP11" s="93"/>
      <c r="JQ11" s="93"/>
      <c r="JR11" s="93"/>
      <c r="JS11" s="93"/>
      <c r="JT11" s="93"/>
      <c r="JU11" s="93"/>
      <c r="JV11" s="93"/>
      <c r="JW11" s="93"/>
      <c r="JX11" s="93"/>
      <c r="JY11" s="93"/>
      <c r="JZ11" s="93"/>
      <c r="KA11" s="93"/>
      <c r="KB11" s="93"/>
      <c r="KC11" s="93"/>
      <c r="KD11" s="93"/>
      <c r="KE11" s="93"/>
      <c r="KF11" s="93"/>
      <c r="KG11" s="93"/>
      <c r="KH11" s="93"/>
      <c r="KI11" s="93"/>
      <c r="KJ11" s="93"/>
      <c r="KK11" s="93"/>
      <c r="KL11" s="93"/>
      <c r="KM11" s="93"/>
      <c r="KN11" s="93"/>
      <c r="KO11" s="93"/>
      <c r="KP11" s="93"/>
      <c r="KQ11" s="93"/>
      <c r="KR11" s="93"/>
      <c r="KS11" s="93"/>
      <c r="KT11" s="93"/>
      <c r="KU11" s="93"/>
      <c r="KV11" s="93"/>
      <c r="KW11" s="93"/>
      <c r="KX11" s="93"/>
      <c r="KY11" s="93"/>
      <c r="KZ11" s="93"/>
      <c r="LA11" s="93"/>
      <c r="LB11" s="93"/>
      <c r="LC11" s="93"/>
      <c r="LD11" s="93"/>
      <c r="LE11" s="93"/>
      <c r="LF11" s="93"/>
      <c r="LG11" s="93"/>
      <c r="LH11" s="93"/>
      <c r="LI11" s="93"/>
      <c r="LJ11" s="93"/>
      <c r="LK11" s="93"/>
      <c r="LL11" s="93"/>
      <c r="LM11" s="93"/>
      <c r="LN11" s="93"/>
      <c r="LO11" s="93"/>
      <c r="LP11" s="93"/>
      <c r="LQ11" s="93"/>
      <c r="LR11" s="93"/>
      <c r="LS11" s="93"/>
      <c r="LT11" s="93"/>
      <c r="LU11" s="93"/>
      <c r="LV11" s="93"/>
      <c r="LW11" s="93"/>
      <c r="LX11" s="93"/>
      <c r="LY11" s="93"/>
      <c r="LZ11" s="93"/>
      <c r="MA11" s="93"/>
      <c r="MB11" s="93"/>
      <c r="MC11" s="93"/>
      <c r="MD11" s="93"/>
      <c r="ME11" s="93"/>
      <c r="MF11" s="93"/>
      <c r="MG11" s="93"/>
      <c r="MH11" s="93"/>
      <c r="MI11" s="93"/>
      <c r="MJ11" s="93"/>
      <c r="MK11" s="93"/>
      <c r="ML11" s="93"/>
      <c r="MM11" s="93"/>
      <c r="MN11" s="93"/>
      <c r="MO11" s="93"/>
      <c r="MP11" s="93"/>
      <c r="MQ11" s="93"/>
      <c r="MR11" s="93"/>
      <c r="MS11" s="93"/>
      <c r="MT11" s="93"/>
      <c r="MU11" s="93"/>
      <c r="MV11" s="93"/>
      <c r="MW11" s="93"/>
      <c r="MX11" s="93"/>
      <c r="MY11" s="93"/>
      <c r="MZ11" s="93"/>
      <c r="NA11" s="93"/>
      <c r="NB11" s="93"/>
      <c r="NC11" s="93"/>
      <c r="ND11" s="93"/>
      <c r="NE11" s="93"/>
      <c r="NF11" s="93"/>
      <c r="NG11" s="93"/>
      <c r="NH11" s="93"/>
      <c r="NI11" s="93"/>
      <c r="NJ11" s="93"/>
      <c r="NK11" s="93"/>
      <c r="NL11" s="93"/>
      <c r="NM11" s="93"/>
      <c r="NN11" s="93"/>
      <c r="NO11" s="93"/>
      <c r="NP11" s="93"/>
      <c r="NQ11" s="93"/>
      <c r="NR11" s="93"/>
      <c r="NS11" s="93"/>
      <c r="NT11" s="93"/>
      <c r="NU11" s="93"/>
      <c r="NV11" s="93"/>
      <c r="NW11" s="93"/>
      <c r="NX11" s="93"/>
      <c r="NY11" s="93"/>
      <c r="NZ11" s="93"/>
      <c r="OA11" s="93"/>
      <c r="OB11" s="93"/>
      <c r="OC11" s="93"/>
      <c r="OD11" s="93"/>
      <c r="OE11" s="93"/>
      <c r="OF11" s="93"/>
      <c r="OG11" s="93"/>
      <c r="OH11" s="93"/>
      <c r="OI11" s="93"/>
      <c r="OJ11" s="93"/>
      <c r="OK11" s="93"/>
      <c r="OL11" s="93"/>
      <c r="OM11" s="93"/>
      <c r="ON11" s="93"/>
      <c r="OO11" s="93"/>
      <c r="OP11" s="93"/>
      <c r="OQ11" s="93"/>
      <c r="OR11" s="93"/>
      <c r="OS11" s="93"/>
      <c r="OT11" s="93"/>
      <c r="OU11" s="93"/>
      <c r="OV11" s="93"/>
      <c r="OW11" s="93"/>
      <c r="OX11" s="93"/>
      <c r="OY11" s="93"/>
      <c r="OZ11" s="93"/>
      <c r="PA11" s="93"/>
      <c r="PB11" s="93"/>
      <c r="PC11" s="93"/>
      <c r="PD11" s="93"/>
      <c r="PE11" s="93"/>
      <c r="PF11" s="93"/>
      <c r="PG11" s="93"/>
      <c r="PH11" s="93"/>
      <c r="PI11" s="93"/>
      <c r="PJ11" s="93"/>
      <c r="PK11" s="93"/>
      <c r="PL11" s="93"/>
      <c r="PM11" s="93"/>
      <c r="PN11" s="93"/>
      <c r="PO11" s="93"/>
      <c r="PP11" s="93"/>
      <c r="PQ11" s="93"/>
      <c r="PR11" s="93"/>
      <c r="PS11" s="93"/>
      <c r="PT11" s="93"/>
      <c r="PU11" s="93"/>
      <c r="PV11" s="93"/>
      <c r="PW11" s="93"/>
      <c r="PX11" s="93"/>
      <c r="PY11" s="93"/>
      <c r="PZ11" s="93"/>
      <c r="QA11" s="93"/>
      <c r="QB11" s="93"/>
      <c r="QC11" s="93"/>
      <c r="QD11" s="93"/>
      <c r="QE11" s="93"/>
      <c r="QF11" s="93"/>
      <c r="QG11" s="93"/>
      <c r="QH11" s="93"/>
      <c r="QI11" s="93"/>
      <c r="QJ11" s="93"/>
      <c r="QK11" s="93"/>
      <c r="QL11" s="93"/>
      <c r="QM11" s="93"/>
      <c r="QN11" s="93"/>
      <c r="QO11" s="93"/>
      <c r="QP11" s="93"/>
      <c r="QQ11" s="93"/>
      <c r="QR11" s="93"/>
      <c r="QS11" s="93"/>
      <c r="QT11" s="93"/>
      <c r="QU11" s="93"/>
      <c r="QV11" s="93"/>
      <c r="QW11" s="93"/>
      <c r="QX11" s="93"/>
      <c r="QY11" s="93"/>
      <c r="QZ11" s="93"/>
      <c r="RA11" s="93"/>
      <c r="RB11" s="93"/>
      <c r="RC11" s="93"/>
      <c r="RD11" s="93"/>
      <c r="RE11" s="93"/>
      <c r="RF11" s="93"/>
      <c r="RG11" s="93"/>
      <c r="RH11" s="93"/>
      <c r="RI11" s="93"/>
      <c r="RJ11" s="93"/>
      <c r="RK11" s="93"/>
      <c r="RL11" s="93"/>
      <c r="RM11" s="93"/>
      <c r="RN11" s="93"/>
      <c r="RO11" s="93"/>
      <c r="RP11" s="93"/>
      <c r="RQ11" s="93"/>
      <c r="RR11" s="93"/>
      <c r="RS11" s="93"/>
      <c r="RT11" s="93"/>
      <c r="RU11" s="93"/>
      <c r="RV11" s="93"/>
      <c r="RW11" s="93"/>
      <c r="RX11" s="93"/>
      <c r="RY11" s="93"/>
      <c r="RZ11" s="93"/>
      <c r="SA11" s="93"/>
      <c r="SB11" s="93"/>
      <c r="SC11" s="93"/>
      <c r="SD11" s="93"/>
      <c r="SE11" s="93"/>
      <c r="SF11" s="93"/>
      <c r="SG11" s="93"/>
      <c r="SH11" s="93"/>
      <c r="SI11" s="93"/>
      <c r="SJ11" s="93"/>
      <c r="SK11" s="93"/>
      <c r="SL11" s="93"/>
      <c r="SM11" s="93"/>
      <c r="SN11" s="93"/>
      <c r="SO11" s="93"/>
      <c r="SP11" s="93"/>
      <c r="SQ11" s="93"/>
      <c r="SR11" s="93"/>
      <c r="SS11" s="93"/>
      <c r="ST11" s="93"/>
      <c r="SU11" s="93"/>
      <c r="SV11" s="93"/>
      <c r="SW11" s="93"/>
      <c r="SX11" s="93"/>
      <c r="SY11" s="93"/>
      <c r="SZ11" s="93"/>
      <c r="TA11" s="93"/>
      <c r="TB11" s="93"/>
      <c r="TC11" s="93"/>
      <c r="TD11" s="93"/>
      <c r="TE11" s="93"/>
      <c r="TF11" s="93"/>
      <c r="TG11" s="93"/>
      <c r="TH11" s="93"/>
      <c r="TI11" s="93"/>
      <c r="TJ11" s="93"/>
      <c r="TK11" s="93"/>
      <c r="TL11" s="93"/>
      <c r="TM11" s="93"/>
      <c r="TN11" s="93"/>
      <c r="TO11" s="93"/>
      <c r="TP11" s="93"/>
      <c r="TQ11" s="93"/>
      <c r="TR11" s="93"/>
      <c r="TS11" s="93"/>
      <c r="TT11" s="93"/>
      <c r="TU11" s="93"/>
      <c r="TV11" s="93"/>
      <c r="TW11" s="93"/>
      <c r="TX11" s="93"/>
      <c r="TY11" s="93"/>
      <c r="TZ11" s="93"/>
      <c r="UA11" s="93"/>
      <c r="UB11" s="93"/>
      <c r="UC11" s="93"/>
      <c r="UD11" s="93"/>
      <c r="UE11" s="93"/>
      <c r="UF11" s="93"/>
      <c r="UG11" s="93"/>
      <c r="UH11" s="93"/>
      <c r="UI11" s="93"/>
      <c r="UJ11" s="93"/>
      <c r="UK11" s="93"/>
      <c r="UL11" s="93"/>
      <c r="UM11" s="93"/>
      <c r="UN11" s="93"/>
      <c r="UO11" s="93"/>
      <c r="UP11" s="93"/>
      <c r="UQ11" s="93"/>
      <c r="UR11" s="93"/>
      <c r="US11" s="93"/>
      <c r="UT11" s="93"/>
      <c r="UU11" s="93"/>
      <c r="UV11" s="93"/>
      <c r="UW11" s="93"/>
      <c r="UX11" s="93"/>
      <c r="UY11" s="93"/>
      <c r="UZ11" s="93"/>
      <c r="VA11" s="93"/>
      <c r="VB11" s="93"/>
      <c r="VC11" s="93"/>
      <c r="VD11" s="93"/>
      <c r="VE11" s="93"/>
      <c r="VF11" s="93"/>
      <c r="VG11" s="93"/>
      <c r="VH11" s="93"/>
      <c r="VI11" s="93"/>
      <c r="VJ11" s="93"/>
      <c r="VK11" s="93"/>
      <c r="VL11" s="93"/>
      <c r="VM11" s="93"/>
      <c r="VN11" s="93"/>
      <c r="VO11" s="93"/>
      <c r="VP11" s="93"/>
      <c r="VQ11" s="93"/>
      <c r="VR11" s="93"/>
      <c r="VS11" s="93"/>
      <c r="VT11" s="93"/>
      <c r="VU11" s="93"/>
      <c r="VV11" s="93"/>
      <c r="VW11" s="93"/>
      <c r="VX11" s="93"/>
      <c r="VY11" s="93"/>
      <c r="VZ11" s="93"/>
      <c r="WA11" s="93"/>
      <c r="WB11" s="93"/>
      <c r="WC11" s="93"/>
      <c r="WD11" s="93"/>
      <c r="WE11" s="93"/>
      <c r="WF11" s="93"/>
      <c r="WG11" s="93"/>
      <c r="WH11" s="93"/>
      <c r="WI11" s="93"/>
      <c r="WJ11" s="93"/>
      <c r="WK11" s="93"/>
      <c r="WL11" s="93"/>
      <c r="WM11" s="93"/>
      <c r="WN11" s="93"/>
      <c r="WO11" s="93"/>
      <c r="WP11" s="93"/>
      <c r="WQ11" s="93"/>
      <c r="WR11" s="93"/>
      <c r="WS11" s="93"/>
      <c r="WT11" s="93"/>
      <c r="WU11" s="93"/>
      <c r="WV11" s="93"/>
      <c r="WW11" s="93"/>
      <c r="WX11" s="93"/>
      <c r="WY11" s="93"/>
      <c r="WZ11" s="93"/>
      <c r="XA11" s="93"/>
      <c r="XB11" s="93"/>
      <c r="XC11" s="93"/>
      <c r="XD11" s="93"/>
      <c r="XE11" s="93"/>
      <c r="XF11" s="93"/>
      <c r="XG11" s="93"/>
      <c r="XH11" s="93"/>
      <c r="XI11" s="93"/>
      <c r="XJ11" s="93"/>
      <c r="XK11" s="93"/>
      <c r="XL11" s="93"/>
      <c r="XM11" s="93"/>
      <c r="XN11" s="93"/>
      <c r="XO11" s="93"/>
      <c r="XP11" s="93"/>
      <c r="XQ11" s="93"/>
      <c r="XR11" s="93"/>
      <c r="XS11" s="93"/>
      <c r="XT11" s="93"/>
      <c r="XU11" s="93"/>
      <c r="XV11" s="93"/>
      <c r="XW11" s="93"/>
      <c r="XX11" s="93"/>
      <c r="XY11" s="93"/>
      <c r="XZ11" s="93"/>
      <c r="YA11" s="93"/>
      <c r="YB11" s="93"/>
      <c r="YC11" s="93"/>
      <c r="YD11" s="93"/>
      <c r="YE11" s="93"/>
      <c r="YF11" s="93"/>
      <c r="YG11" s="93"/>
      <c r="YH11" s="93"/>
      <c r="YI11" s="93"/>
      <c r="YJ11" s="93"/>
      <c r="YK11" s="93"/>
      <c r="YL11" s="93"/>
      <c r="YM11" s="93"/>
      <c r="YN11" s="93"/>
      <c r="YO11" s="93"/>
      <c r="YP11" s="93"/>
      <c r="YQ11" s="93"/>
      <c r="YR11" s="93"/>
      <c r="YS11" s="93"/>
      <c r="YT11" s="93"/>
      <c r="YU11" s="93"/>
      <c r="YV11" s="93"/>
      <c r="YW11" s="93"/>
      <c r="YX11" s="93"/>
      <c r="YY11" s="93"/>
      <c r="YZ11" s="93"/>
      <c r="ZA11" s="93"/>
      <c r="ZB11" s="93"/>
      <c r="ZC11" s="93"/>
      <c r="ZD11" s="93"/>
      <c r="ZE11" s="93"/>
      <c r="ZF11" s="93"/>
      <c r="ZG11" s="93"/>
      <c r="ZH11" s="93"/>
      <c r="ZI11" s="93"/>
      <c r="ZJ11" s="93"/>
      <c r="ZK11" s="93"/>
      <c r="ZL11" s="93"/>
      <c r="ZM11" s="93"/>
      <c r="ZN11" s="93"/>
      <c r="ZO11" s="93"/>
      <c r="ZP11" s="93"/>
      <c r="ZQ11" s="93"/>
      <c r="ZR11" s="93"/>
      <c r="ZS11" s="93"/>
      <c r="ZT11" s="93"/>
      <c r="ZU11" s="93"/>
      <c r="ZV11" s="93"/>
      <c r="ZW11" s="93"/>
      <c r="ZX11" s="93"/>
      <c r="ZY11" s="93"/>
      <c r="ZZ11" s="93"/>
      <c r="AAA11" s="93"/>
      <c r="AAB11" s="93"/>
      <c r="AAC11" s="93"/>
      <c r="AAD11" s="93"/>
      <c r="AAE11" s="93"/>
      <c r="AAF11" s="93"/>
      <c r="AAG11" s="93"/>
      <c r="AAH11" s="93"/>
      <c r="AAI11" s="93"/>
      <c r="AAJ11" s="93"/>
      <c r="AAK11" s="93"/>
      <c r="AAL11" s="93"/>
      <c r="AAM11" s="93"/>
      <c r="AAN11" s="93"/>
      <c r="AAO11" s="93"/>
      <c r="AAP11" s="93"/>
      <c r="AAQ11" s="93"/>
      <c r="AAR11" s="93"/>
      <c r="AAS11" s="93"/>
      <c r="AAT11" s="93"/>
      <c r="AAU11" s="93"/>
      <c r="AAV11" s="93"/>
      <c r="AAW11" s="93"/>
      <c r="AAX11" s="93"/>
      <c r="AAY11" s="93"/>
      <c r="AAZ11" s="93"/>
      <c r="ABA11" s="93"/>
      <c r="ABB11" s="93"/>
      <c r="ABC11" s="93"/>
      <c r="ABD11" s="93"/>
      <c r="ABE11" s="93"/>
      <c r="ABF11" s="93"/>
      <c r="ABG11" s="93"/>
      <c r="ABH11" s="93"/>
      <c r="ABI11" s="93"/>
      <c r="ABJ11" s="93"/>
      <c r="ABK11" s="93"/>
      <c r="ABL11" s="93"/>
      <c r="ABM11" s="93"/>
      <c r="ABN11" s="93"/>
      <c r="ABO11" s="93"/>
      <c r="ABP11" s="93"/>
      <c r="ABQ11" s="93"/>
      <c r="ABR11" s="93"/>
      <c r="ABS11" s="93"/>
      <c r="ABT11" s="93"/>
      <c r="ABU11" s="93"/>
      <c r="ABV11" s="93"/>
      <c r="ABW11" s="93"/>
      <c r="ABX11" s="93"/>
      <c r="ABY11" s="93"/>
      <c r="ABZ11" s="93"/>
      <c r="ACA11" s="93"/>
      <c r="ACB11" s="93"/>
      <c r="ACC11" s="93"/>
      <c r="ACD11" s="93"/>
      <c r="ACE11" s="93"/>
      <c r="ACF11" s="93"/>
      <c r="ACG11" s="93"/>
      <c r="ACH11" s="93"/>
      <c r="ACI11" s="93"/>
      <c r="ACJ11" s="93"/>
      <c r="ACK11" s="93"/>
      <c r="ACL11" s="93"/>
      <c r="ACM11" s="93"/>
      <c r="ACN11" s="93"/>
      <c r="ACO11" s="93"/>
      <c r="ACP11" s="93"/>
      <c r="ACQ11" s="93"/>
      <c r="ACR11" s="93"/>
      <c r="ACS11" s="93"/>
      <c r="ACT11" s="93"/>
      <c r="ACU11" s="93"/>
      <c r="ACV11" s="93"/>
      <c r="ACW11" s="93"/>
      <c r="ACX11" s="93"/>
      <c r="ACY11" s="93"/>
      <c r="ACZ11" s="93"/>
      <c r="ADA11" s="93"/>
      <c r="ADB11" s="93"/>
      <c r="ADC11" s="93"/>
      <c r="ADD11" s="93"/>
      <c r="ADE11" s="93"/>
      <c r="ADF11" s="93"/>
      <c r="ADG11" s="93"/>
      <c r="ADH11" s="93"/>
      <c r="ADI11" s="93"/>
      <c r="ADJ11" s="93"/>
      <c r="ADK11" s="93"/>
      <c r="ADL11" s="93"/>
      <c r="ADM11" s="93"/>
      <c r="ADN11" s="93"/>
      <c r="ADO11" s="93"/>
      <c r="ADP11" s="93"/>
      <c r="ADQ11" s="93"/>
      <c r="ADR11" s="93"/>
      <c r="ADS11" s="93"/>
      <c r="ADT11" s="93"/>
      <c r="ADU11" s="93"/>
      <c r="ADV11" s="93"/>
      <c r="ADW11" s="93"/>
      <c r="ADX11" s="93"/>
      <c r="ADY11" s="93"/>
      <c r="ADZ11" s="93"/>
      <c r="AEA11" s="93"/>
      <c r="AEB11" s="93"/>
      <c r="AEC11" s="93"/>
      <c r="AED11" s="93"/>
      <c r="AEE11" s="93"/>
      <c r="AEF11" s="93"/>
      <c r="AEG11" s="93"/>
      <c r="AEH11" s="93"/>
      <c r="AEI11" s="93"/>
      <c r="AEJ11" s="93"/>
      <c r="AEK11" s="93"/>
      <c r="AEL11" s="93"/>
      <c r="AEM11" s="93"/>
      <c r="AEN11" s="93"/>
      <c r="AEO11" s="93"/>
      <c r="AEP11" s="93"/>
      <c r="AEQ11" s="93"/>
      <c r="AER11" s="93"/>
      <c r="AES11" s="93"/>
      <c r="AET11" s="93"/>
      <c r="AEU11" s="93"/>
      <c r="AEV11" s="93"/>
      <c r="AEW11" s="93"/>
      <c r="AEX11" s="93"/>
      <c r="AEY11" s="93"/>
      <c r="AEZ11" s="93"/>
      <c r="AFA11" s="93"/>
      <c r="AFB11" s="93"/>
      <c r="AFC11" s="93"/>
      <c r="AFD11" s="93"/>
      <c r="AFE11" s="93"/>
      <c r="AFF11" s="93"/>
      <c r="AFG11" s="93"/>
      <c r="AFH11" s="93"/>
      <c r="AFI11" s="93"/>
      <c r="AFJ11" s="93"/>
      <c r="AFK11" s="93"/>
      <c r="AFL11" s="93"/>
      <c r="AFM11" s="93"/>
      <c r="AFN11" s="93"/>
      <c r="AFO11" s="93"/>
      <c r="AFP11" s="93"/>
      <c r="AFQ11" s="93"/>
      <c r="AFR11" s="93"/>
      <c r="AFS11" s="93"/>
      <c r="AFT11" s="93"/>
      <c r="AFU11" s="93"/>
      <c r="AFV11" s="93"/>
      <c r="AFW11" s="93"/>
      <c r="AFX11" s="93"/>
      <c r="AFY11" s="93"/>
      <c r="AFZ11" s="93"/>
      <c r="AGA11" s="93"/>
      <c r="AGB11" s="93"/>
      <c r="AGC11" s="93"/>
      <c r="AGD11" s="93"/>
      <c r="AGE11" s="93"/>
      <c r="AGF11" s="93"/>
      <c r="AGG11" s="93"/>
      <c r="AGH11" s="93"/>
      <c r="AGI11" s="93"/>
      <c r="AGJ11" s="93"/>
      <c r="AGK11" s="93"/>
      <c r="AGL11" s="93"/>
      <c r="AGM11" s="93"/>
      <c r="AGN11" s="93"/>
      <c r="AGO11" s="93"/>
      <c r="AGP11" s="93"/>
      <c r="AGQ11" s="93"/>
      <c r="AGR11" s="93"/>
      <c r="AGS11" s="93"/>
      <c r="AGT11" s="93"/>
      <c r="AGU11" s="93"/>
      <c r="AGV11" s="93"/>
      <c r="AGW11" s="93"/>
      <c r="AGX11" s="93"/>
      <c r="AGY11" s="93"/>
      <c r="AGZ11" s="93"/>
      <c r="AHA11" s="93"/>
      <c r="AHB11" s="93"/>
      <c r="AHC11" s="93"/>
      <c r="AHD11" s="93"/>
      <c r="AHE11" s="93"/>
      <c r="AHF11" s="93"/>
      <c r="AHG11" s="93"/>
      <c r="AHH11" s="93"/>
      <c r="AHI11" s="93"/>
      <c r="AHJ11" s="93"/>
      <c r="AHK11" s="93"/>
      <c r="AHL11" s="93"/>
      <c r="AHM11" s="93"/>
      <c r="AHN11" s="93"/>
      <c r="AHO11" s="93"/>
      <c r="AHP11" s="93"/>
      <c r="AHQ11" s="93"/>
      <c r="AHR11" s="93"/>
      <c r="AHS11" s="93"/>
      <c r="AHT11" s="93"/>
      <c r="AHU11" s="93"/>
      <c r="AHV11" s="93"/>
      <c r="AHW11" s="93"/>
      <c r="AHX11" s="93"/>
      <c r="AHY11" s="93"/>
      <c r="AHZ11" s="93"/>
      <c r="AIA11" s="93"/>
      <c r="AIB11" s="93"/>
      <c r="AIC11" s="93"/>
      <c r="AID11" s="93"/>
      <c r="AIE11" s="93"/>
      <c r="AIF11" s="93"/>
      <c r="AIG11" s="93"/>
      <c r="AIH11" s="93"/>
      <c r="AII11" s="93"/>
      <c r="AIJ11" s="93"/>
      <c r="AIK11" s="93"/>
      <c r="AIL11" s="93"/>
      <c r="AIM11" s="93"/>
      <c r="AIN11" s="93"/>
      <c r="AIO11" s="93"/>
      <c r="AIP11" s="93"/>
      <c r="AIQ11" s="93"/>
      <c r="AIR11" s="93"/>
      <c r="AIS11" s="93"/>
      <c r="AIT11" s="93"/>
      <c r="AIU11" s="93"/>
      <c r="AIV11" s="93"/>
      <c r="AIW11" s="93"/>
      <c r="AIX11" s="93"/>
      <c r="AIY11" s="93"/>
      <c r="AIZ11" s="93"/>
      <c r="AJA11" s="93"/>
      <c r="AJB11" s="93"/>
      <c r="AJC11" s="93"/>
      <c r="AJD11" s="93"/>
      <c r="AJE11" s="93"/>
      <c r="AJF11" s="93"/>
      <c r="AJG11" s="93"/>
      <c r="AJH11" s="93"/>
      <c r="AJI11" s="93"/>
      <c r="AJJ11" s="93"/>
      <c r="AJK11" s="93"/>
      <c r="AJL11" s="93"/>
      <c r="AJM11" s="93"/>
      <c r="AJN11" s="93"/>
      <c r="AJO11" s="93"/>
      <c r="AJP11" s="93"/>
      <c r="AJQ11" s="93"/>
      <c r="AJR11" s="93"/>
      <c r="AJS11" s="93"/>
      <c r="AJT11" s="93"/>
      <c r="AJU11" s="93"/>
      <c r="AJV11" s="93"/>
      <c r="AJW11" s="93"/>
      <c r="AJX11" s="93"/>
      <c r="AJY11" s="93"/>
      <c r="AJZ11" s="93"/>
      <c r="AKA11" s="93"/>
      <c r="AKB11" s="93"/>
      <c r="AKC11" s="93"/>
      <c r="AKD11" s="93"/>
      <c r="AKE11" s="93"/>
      <c r="AKF11" s="93"/>
      <c r="AKG11" s="93"/>
      <c r="AKH11" s="93"/>
      <c r="AKI11" s="93"/>
      <c r="AKJ11" s="93"/>
      <c r="AKK11" s="93"/>
      <c r="AKL11" s="93"/>
      <c r="AKM11" s="93"/>
      <c r="AKN11" s="93"/>
      <c r="AKO11" s="93"/>
      <c r="AKP11" s="93"/>
      <c r="AKQ11" s="93"/>
      <c r="AKR11" s="93"/>
      <c r="AKS11" s="93"/>
      <c r="AKT11" s="93"/>
      <c r="AKU11" s="93"/>
      <c r="AKV11" s="93"/>
      <c r="AKW11" s="93"/>
      <c r="AKX11" s="93"/>
      <c r="AKY11" s="93"/>
      <c r="AKZ11" s="93"/>
      <c r="ALA11" s="93"/>
      <c r="ALB11" s="93"/>
      <c r="ALC11" s="93"/>
      <c r="ALD11" s="93"/>
      <c r="ALE11" s="93"/>
      <c r="ALF11" s="93"/>
      <c r="ALG11" s="93"/>
      <c r="ALH11" s="93"/>
      <c r="ALI11" s="93"/>
      <c r="ALJ11" s="93"/>
      <c r="ALK11" s="93"/>
      <c r="ALL11" s="93"/>
      <c r="ALM11" s="93"/>
      <c r="ALN11" s="93"/>
      <c r="ALO11" s="93"/>
      <c r="ALP11" s="93"/>
      <c r="ALQ11" s="93"/>
      <c r="ALR11" s="93"/>
      <c r="ALS11" s="93"/>
      <c r="ALT11" s="93"/>
      <c r="ALU11" s="93"/>
      <c r="ALV11" s="93"/>
      <c r="ALW11" s="93"/>
      <c r="ALX11" s="93"/>
      <c r="ALY11" s="93"/>
      <c r="ALZ11" s="93"/>
      <c r="AMA11" s="93"/>
      <c r="AMB11" s="93"/>
      <c r="AMC11" s="93"/>
      <c r="AMD11" s="93"/>
      <c r="AME11" s="93"/>
      <c r="AMF11" s="93"/>
      <c r="AMG11" s="93"/>
      <c r="AMH11" s="93"/>
      <c r="AMI11" s="93"/>
      <c r="AMJ11" s="93"/>
    </row>
    <row r="12" spans="1:1024" ht="15" customHeight="1">
      <c r="A12" s="74" t="s">
        <v>67</v>
      </c>
      <c r="B12" s="74" t="s">
        <v>92</v>
      </c>
      <c r="C12" s="79" t="s">
        <v>93</v>
      </c>
      <c r="D12" s="74" t="s">
        <v>94</v>
      </c>
      <c r="E12" s="74" t="s">
        <v>95</v>
      </c>
      <c r="F12" s="79" t="s">
        <v>96</v>
      </c>
      <c r="G12" s="74" t="s">
        <v>97</v>
      </c>
      <c r="H12" s="74" t="s">
        <v>98</v>
      </c>
      <c r="I12" s="74" t="s">
        <v>83</v>
      </c>
      <c r="J12" s="80">
        <v>4222730</v>
      </c>
      <c r="K12" s="74" t="s">
        <v>84</v>
      </c>
      <c r="L12" s="74" t="s">
        <v>85</v>
      </c>
      <c r="M12" s="74" t="s">
        <v>99</v>
      </c>
      <c r="N12" s="74" t="s">
        <v>100</v>
      </c>
      <c r="O12" s="81">
        <v>44083</v>
      </c>
      <c r="P12" s="82">
        <f>IFERROR(VLOOKUP(J12,'Obs Tecnicas'!$D:$I,5,0),O12)</f>
        <v>44455</v>
      </c>
      <c r="Q12" s="81" t="str">
        <f ca="1">IF(P12&lt;&gt;"",IF(P12+365&gt;TODAY(),"Calibrado","Vencido"),"")</f>
        <v>Calibrado</v>
      </c>
      <c r="R12" s="83">
        <f>IFERROR(VLOOKUP(J12,'Obs Tecnicas'!$D:$G,2,0),"")</f>
        <v>13761</v>
      </c>
      <c r="S12" s="74" t="str">
        <f>IFERROR(VLOOKUP(J12,'Obs Tecnicas'!$D:$G,3,0),"Hexis")</f>
        <v>ER ANALITICA</v>
      </c>
      <c r="T12" s="74">
        <f>IFERROR(VLOOKUP(J12,'Obs Tecnicas'!$D:$G,4,0),"")</f>
        <v>0</v>
      </c>
      <c r="U12" s="2" t="s">
        <v>27</v>
      </c>
      <c r="V12" s="84">
        <f t="shared" si="0"/>
        <v>9</v>
      </c>
      <c r="W12" s="84">
        <v>6</v>
      </c>
      <c r="X12" s="2" t="e">
        <f>VLOOKUP(J12,Adicionados!B:M,12,0)</f>
        <v>#N/A</v>
      </c>
    </row>
    <row r="13" spans="1:1024" ht="15" customHeight="1">
      <c r="A13" s="74" t="s">
        <v>67</v>
      </c>
      <c r="B13" s="74" t="s">
        <v>92</v>
      </c>
      <c r="C13" s="79" t="s">
        <v>93</v>
      </c>
      <c r="D13" s="74" t="s">
        <v>94</v>
      </c>
      <c r="E13" s="74" t="s">
        <v>95</v>
      </c>
      <c r="F13" s="79" t="s">
        <v>96</v>
      </c>
      <c r="G13" s="74" t="s">
        <v>97</v>
      </c>
      <c r="H13" s="74" t="s">
        <v>98</v>
      </c>
      <c r="I13" s="74" t="s">
        <v>101</v>
      </c>
      <c r="J13" s="80">
        <v>1264624</v>
      </c>
      <c r="K13" s="74" t="s">
        <v>81</v>
      </c>
      <c r="L13" s="74" t="s">
        <v>103</v>
      </c>
      <c r="M13" s="74" t="s">
        <v>99</v>
      </c>
      <c r="N13" s="74" t="s">
        <v>100</v>
      </c>
      <c r="O13" s="81">
        <v>44084</v>
      </c>
      <c r="P13" s="82">
        <f>IFERROR(VLOOKUP(J13,'Obs Tecnicas'!$D:$I,5,0),O13)</f>
        <v>44084</v>
      </c>
      <c r="Q13" s="81" t="str">
        <f ca="1">IF(P13&lt;&gt;"",IF(P13+365&gt;TODAY(),"Calibrado","Vencido"),"")</f>
        <v>Vencido</v>
      </c>
      <c r="R13" s="83" t="str">
        <f>IFERROR(VLOOKUP(J13,'Obs Tecnicas'!$D:$G,2,0),"")</f>
        <v/>
      </c>
      <c r="S13" s="74" t="str">
        <f>IFERROR(VLOOKUP(J13,'Obs Tecnicas'!$D:$G,3,0),"Hexis")</f>
        <v>Hexis</v>
      </c>
      <c r="T13" s="74" t="str">
        <f>IFERROR(VLOOKUP(J13,'Obs Tecnicas'!$D:$G,4,0),"")</f>
        <v/>
      </c>
      <c r="U13" s="2" t="s">
        <v>27</v>
      </c>
      <c r="V13" s="84">
        <f t="shared" si="0"/>
        <v>9</v>
      </c>
      <c r="W13" s="84">
        <v>6</v>
      </c>
      <c r="X13" s="2" t="e">
        <f>VLOOKUP(J13,Adicionados!B:M,12,0)</f>
        <v>#N/A</v>
      </c>
    </row>
    <row r="14" spans="1:1024" ht="15" customHeight="1">
      <c r="A14" s="74" t="s">
        <v>67</v>
      </c>
      <c r="B14" s="74" t="s">
        <v>92</v>
      </c>
      <c r="C14" s="79" t="s">
        <v>93</v>
      </c>
      <c r="D14" s="74" t="s">
        <v>94</v>
      </c>
      <c r="E14" s="74" t="s">
        <v>95</v>
      </c>
      <c r="F14" s="79" t="s">
        <v>96</v>
      </c>
      <c r="G14" s="74" t="s">
        <v>97</v>
      </c>
      <c r="H14" s="74" t="s">
        <v>98</v>
      </c>
      <c r="I14" s="74" t="s">
        <v>86</v>
      </c>
      <c r="J14" s="80" t="s">
        <v>104</v>
      </c>
      <c r="K14" s="74" t="s">
        <v>105</v>
      </c>
      <c r="L14" s="74" t="s">
        <v>106</v>
      </c>
      <c r="M14" s="74" t="s">
        <v>99</v>
      </c>
      <c r="N14" s="74" t="s">
        <v>100</v>
      </c>
      <c r="O14" s="81"/>
      <c r="P14" s="82">
        <f>IFERROR(VLOOKUP(J14,'Obs Tecnicas'!$D:$I,5,0),O14)</f>
        <v>44455</v>
      </c>
      <c r="Q14" s="81" t="str">
        <f ca="1">IF(P14&lt;&gt;"",IF(P14+365&gt;TODAY(),"Calibrado","Vencido"),"")</f>
        <v>Calibrado</v>
      </c>
      <c r="R14" s="83">
        <f>IFERROR(VLOOKUP(J14,'Obs Tecnicas'!$D:$G,2,0),"")</f>
        <v>13762</v>
      </c>
      <c r="S14" s="74" t="str">
        <f>IFERROR(VLOOKUP(J14,'Obs Tecnicas'!$D:$G,3,0),"Hexis")</f>
        <v>ER ANALITICA</v>
      </c>
      <c r="T14" s="74">
        <f>IFERROR(VLOOKUP(J14,'Obs Tecnicas'!$D:$G,4,0),"")</f>
        <v>0</v>
      </c>
      <c r="U14" s="2" t="s">
        <v>27</v>
      </c>
      <c r="V14" s="84">
        <f t="shared" si="0"/>
        <v>9</v>
      </c>
      <c r="W14" s="84">
        <v>6</v>
      </c>
      <c r="X14" s="2">
        <f>VLOOKUP(J14,Adicionados!B:M,12,0)</f>
        <v>0</v>
      </c>
    </row>
    <row r="15" spans="1:1024" ht="15" customHeight="1">
      <c r="A15" s="74" t="s">
        <v>67</v>
      </c>
      <c r="B15" s="74" t="s">
        <v>92</v>
      </c>
      <c r="C15" s="79" t="s">
        <v>93</v>
      </c>
      <c r="D15" s="74" t="s">
        <v>94</v>
      </c>
      <c r="E15" s="74" t="s">
        <v>95</v>
      </c>
      <c r="F15" s="79" t="s">
        <v>96</v>
      </c>
      <c r="G15" s="74" t="s">
        <v>97</v>
      </c>
      <c r="H15" s="74" t="s">
        <v>98</v>
      </c>
      <c r="I15" s="74" t="s">
        <v>86</v>
      </c>
      <c r="J15" s="80" t="s">
        <v>107</v>
      </c>
      <c r="K15" s="74" t="s">
        <v>105</v>
      </c>
      <c r="L15" s="74" t="s">
        <v>108</v>
      </c>
      <c r="M15" s="74" t="s">
        <v>99</v>
      </c>
      <c r="N15" s="74" t="s">
        <v>100</v>
      </c>
      <c r="O15" s="81"/>
      <c r="P15" s="82">
        <f>IFERROR(VLOOKUP(J15,'Obs Tecnicas'!$D:$I,5,0),O15)</f>
        <v>44455</v>
      </c>
      <c r="Q15" s="81" t="str">
        <f ca="1">IF(P15&lt;&gt;"",IF(P15+365&gt;TODAY(),"Calibrado","Vencido"),"")</f>
        <v>Calibrado</v>
      </c>
      <c r="R15" s="83">
        <f>IFERROR(VLOOKUP(J15,'Obs Tecnicas'!$D:$G,2,0),"")</f>
        <v>13763</v>
      </c>
      <c r="S15" s="74" t="str">
        <f>IFERROR(VLOOKUP(J15,'Obs Tecnicas'!$D:$G,3,0),"Hexis")</f>
        <v>ER ANALITICA</v>
      </c>
      <c r="T15" s="74">
        <f>IFERROR(VLOOKUP(J15,'Obs Tecnicas'!$D:$G,4,0),"")</f>
        <v>0</v>
      </c>
      <c r="U15" s="2" t="s">
        <v>27</v>
      </c>
      <c r="V15" s="84">
        <f t="shared" si="0"/>
        <v>9</v>
      </c>
      <c r="W15" s="84">
        <v>6</v>
      </c>
      <c r="X15" s="2">
        <f>VLOOKUP(J15,Adicionados!B:M,12,0)</f>
        <v>0</v>
      </c>
    </row>
    <row r="16" spans="1:1024" ht="15" customHeight="1">
      <c r="A16" s="74" t="s">
        <v>67</v>
      </c>
      <c r="B16" s="74" t="s">
        <v>125</v>
      </c>
      <c r="C16" s="79" t="s">
        <v>126</v>
      </c>
      <c r="D16" s="74" t="s">
        <v>127</v>
      </c>
      <c r="E16" s="74" t="s">
        <v>112</v>
      </c>
      <c r="F16" s="79" t="s">
        <v>113</v>
      </c>
      <c r="G16" s="74" t="s">
        <v>73</v>
      </c>
      <c r="H16" s="74" t="s">
        <v>114</v>
      </c>
      <c r="I16" s="74" t="s">
        <v>115</v>
      </c>
      <c r="J16" s="80" t="s">
        <v>128</v>
      </c>
      <c r="K16" s="74" t="s">
        <v>117</v>
      </c>
      <c r="L16" s="74" t="s">
        <v>129</v>
      </c>
      <c r="M16" s="74" t="s">
        <v>119</v>
      </c>
      <c r="N16" s="74" t="s">
        <v>130</v>
      </c>
      <c r="O16" s="81">
        <v>44069</v>
      </c>
      <c r="P16" s="82">
        <f>IFERROR(VLOOKUP(J16,'Obs Tecnicas'!$D:$I,5,0),O16)</f>
        <v>44459</v>
      </c>
      <c r="Q16" s="81" t="str">
        <f ca="1">IF(P16&lt;&gt;"",IF(P16+365&gt;TODAY(),"Calibrado","Vencido"),"")</f>
        <v>Calibrado</v>
      </c>
      <c r="R16" s="83">
        <f>IFERROR(VLOOKUP(J16,'Obs Tecnicas'!$D:$G,2,0),"")</f>
        <v>13833</v>
      </c>
      <c r="S16" s="74" t="str">
        <f>IFERROR(VLOOKUP(J16,'Obs Tecnicas'!$D:$G,3,0),"Hexis")</f>
        <v>ER ANALITICA</v>
      </c>
      <c r="T16" s="74">
        <f>IFERROR(VLOOKUP(J16,'Obs Tecnicas'!$D:$G,4,0),"")</f>
        <v>0</v>
      </c>
      <c r="U16" s="2" t="s">
        <v>28</v>
      </c>
      <c r="V16" s="84">
        <f t="shared" si="0"/>
        <v>9</v>
      </c>
      <c r="W16" s="84">
        <v>5</v>
      </c>
      <c r="X16" s="2" t="e">
        <f>VLOOKUP(J16,Adicionados!B:M,12,0)</f>
        <v>#N/A</v>
      </c>
    </row>
    <row r="17" spans="1:1024" ht="15" customHeight="1">
      <c r="A17" s="74" t="s">
        <v>67</v>
      </c>
      <c r="B17" s="74" t="s">
        <v>125</v>
      </c>
      <c r="C17" s="79" t="s">
        <v>126</v>
      </c>
      <c r="D17" s="74" t="s">
        <v>127</v>
      </c>
      <c r="E17" s="74" t="s">
        <v>112</v>
      </c>
      <c r="F17" s="79" t="s">
        <v>113</v>
      </c>
      <c r="G17" s="74" t="s">
        <v>73</v>
      </c>
      <c r="H17" s="74" t="s">
        <v>114</v>
      </c>
      <c r="I17" s="74" t="s">
        <v>83</v>
      </c>
      <c r="J17" s="80" t="s">
        <v>131</v>
      </c>
      <c r="K17" s="74" t="s">
        <v>84</v>
      </c>
      <c r="L17" s="74" t="s">
        <v>85</v>
      </c>
      <c r="M17" s="74" t="s">
        <v>119</v>
      </c>
      <c r="N17" s="74" t="s">
        <v>130</v>
      </c>
      <c r="O17" s="81">
        <v>44069</v>
      </c>
      <c r="P17" s="82">
        <f>IFERROR(VLOOKUP(J17,'Obs Tecnicas'!$D:$I,5,0),O17)</f>
        <v>44459</v>
      </c>
      <c r="Q17" s="81" t="str">
        <f ca="1">IF(P17&lt;&gt;"",IF(P17+365&gt;TODAY(),"Calibrado","Vencido"),"")</f>
        <v>Calibrado</v>
      </c>
      <c r="R17" s="83">
        <f>IFERROR(VLOOKUP(J17,'Obs Tecnicas'!$D:$G,2,0),"")</f>
        <v>13928</v>
      </c>
      <c r="S17" s="74" t="str">
        <f>IFERROR(VLOOKUP(J17,'Obs Tecnicas'!$D:$G,3,0),"Hexis")</f>
        <v>ER ANALITICA</v>
      </c>
      <c r="T17" s="74">
        <f>IFERROR(VLOOKUP(J17,'Obs Tecnicas'!$D:$G,4,0),"")</f>
        <v>0</v>
      </c>
      <c r="U17" s="2" t="s">
        <v>28</v>
      </c>
      <c r="V17" s="84">
        <f t="shared" si="0"/>
        <v>9</v>
      </c>
      <c r="W17" s="84">
        <v>5</v>
      </c>
      <c r="X17" s="2">
        <f>VLOOKUP(J17,Adicionados!B:M,12,0)</f>
        <v>0</v>
      </c>
    </row>
    <row r="18" spans="1:1024" ht="15" customHeight="1">
      <c r="A18" s="74" t="s">
        <v>67</v>
      </c>
      <c r="B18" s="74" t="s">
        <v>125</v>
      </c>
      <c r="C18" s="79" t="s">
        <v>126</v>
      </c>
      <c r="D18" s="74" t="s">
        <v>127</v>
      </c>
      <c r="E18" s="74" t="s">
        <v>112</v>
      </c>
      <c r="F18" s="79" t="s">
        <v>113</v>
      </c>
      <c r="G18" s="74" t="s">
        <v>73</v>
      </c>
      <c r="H18" s="74" t="s">
        <v>114</v>
      </c>
      <c r="I18" s="74" t="s">
        <v>83</v>
      </c>
      <c r="J18" s="80" t="s">
        <v>132</v>
      </c>
      <c r="K18" s="74" t="s">
        <v>133</v>
      </c>
      <c r="L18" s="74" t="s">
        <v>134</v>
      </c>
      <c r="M18" s="74" t="s">
        <v>119</v>
      </c>
      <c r="N18" s="74" t="s">
        <v>130</v>
      </c>
      <c r="O18" s="81">
        <v>44069</v>
      </c>
      <c r="P18" s="82">
        <f>IFERROR(VLOOKUP(J18,'Obs Tecnicas'!$D:$I,5,0),O18)</f>
        <v>44459</v>
      </c>
      <c r="Q18" s="81" t="str">
        <f ca="1">IF(P18&lt;&gt;"",IF(P18+365&gt;TODAY(),"Calibrado","Vencido"),"")</f>
        <v>Calibrado</v>
      </c>
      <c r="R18" s="83">
        <f>IFERROR(VLOOKUP(J18,'Obs Tecnicas'!$D:$G,2,0),"")</f>
        <v>13837</v>
      </c>
      <c r="S18" s="74" t="str">
        <f>IFERROR(VLOOKUP(J18,'Obs Tecnicas'!$D:$G,3,0),"Hexis")</f>
        <v>ER ANALITICA</v>
      </c>
      <c r="T18" s="74">
        <f>IFERROR(VLOOKUP(J18,'Obs Tecnicas'!$D:$G,4,0),"")</f>
        <v>0</v>
      </c>
      <c r="U18" s="2" t="s">
        <v>28</v>
      </c>
      <c r="V18" s="84">
        <f t="shared" si="0"/>
        <v>9</v>
      </c>
      <c r="W18" s="84">
        <v>5</v>
      </c>
      <c r="X18" s="2" t="e">
        <f>VLOOKUP(J18,Adicionados!B:M,12,0)</f>
        <v>#N/A</v>
      </c>
    </row>
    <row r="19" spans="1:1024" s="85" customFormat="1" ht="15" customHeight="1">
      <c r="A19" s="74" t="s">
        <v>67</v>
      </c>
      <c r="B19" s="74" t="s">
        <v>125</v>
      </c>
      <c r="C19" s="79" t="s">
        <v>126</v>
      </c>
      <c r="D19" s="74" t="s">
        <v>127</v>
      </c>
      <c r="E19" s="74" t="s">
        <v>112</v>
      </c>
      <c r="F19" s="79" t="s">
        <v>113</v>
      </c>
      <c r="G19" s="74" t="s">
        <v>73</v>
      </c>
      <c r="H19" s="74" t="s">
        <v>114</v>
      </c>
      <c r="I19" s="74" t="s">
        <v>86</v>
      </c>
      <c r="J19" s="80">
        <v>51302520</v>
      </c>
      <c r="K19" s="74" t="s">
        <v>117</v>
      </c>
      <c r="L19" s="74" t="s">
        <v>138</v>
      </c>
      <c r="M19" s="74" t="s">
        <v>119</v>
      </c>
      <c r="N19" s="74" t="s">
        <v>130</v>
      </c>
      <c r="O19" s="81">
        <v>44069</v>
      </c>
      <c r="P19" s="82">
        <f>IFERROR(VLOOKUP(J19,'Obs Tecnicas'!$D:$I,5,0),O19)</f>
        <v>44459</v>
      </c>
      <c r="Q19" s="81" t="str">
        <f ca="1">IF(P19&lt;&gt;"",IF(P19+365&gt;TODAY(),"Calibrado","Vencido"),"")</f>
        <v>Calibrado</v>
      </c>
      <c r="R19" s="83">
        <f>IFERROR(VLOOKUP(J19,'Obs Tecnicas'!$D:$G,2,0),"")</f>
        <v>13838</v>
      </c>
      <c r="S19" s="74" t="str">
        <f>IFERROR(VLOOKUP(J19,'Obs Tecnicas'!$D:$G,3,0),"Hexis")</f>
        <v>ER ANALITICA</v>
      </c>
      <c r="T19" s="74">
        <f>IFERROR(VLOOKUP(J19,'Obs Tecnicas'!$D:$G,4,0),"")</f>
        <v>0</v>
      </c>
      <c r="U19" s="2" t="s">
        <v>28</v>
      </c>
      <c r="V19" s="84">
        <f t="shared" si="0"/>
        <v>9</v>
      </c>
      <c r="W19" s="84">
        <v>5</v>
      </c>
      <c r="X19" s="2">
        <f>VLOOKUP(J19,Adicionados!B:M,12,0)</f>
        <v>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spans="1:1024" ht="15" customHeight="1">
      <c r="A20" s="74" t="s">
        <v>67</v>
      </c>
      <c r="B20" s="74" t="s">
        <v>125</v>
      </c>
      <c r="C20" s="79" t="s">
        <v>126</v>
      </c>
      <c r="D20" s="74" t="s">
        <v>127</v>
      </c>
      <c r="E20" s="74" t="s">
        <v>112</v>
      </c>
      <c r="F20" s="79" t="s">
        <v>113</v>
      </c>
      <c r="G20" s="74" t="s">
        <v>73</v>
      </c>
      <c r="H20" s="74" t="s">
        <v>114</v>
      </c>
      <c r="I20" s="74" t="s">
        <v>86</v>
      </c>
      <c r="J20" s="80" t="s">
        <v>139</v>
      </c>
      <c r="K20" s="74" t="s">
        <v>140</v>
      </c>
      <c r="L20" s="74" t="s">
        <v>141</v>
      </c>
      <c r="M20" s="74" t="s">
        <v>119</v>
      </c>
      <c r="N20" s="74" t="s">
        <v>130</v>
      </c>
      <c r="O20" s="81">
        <v>44069</v>
      </c>
      <c r="P20" s="82">
        <f>IFERROR(VLOOKUP(J20,'Obs Tecnicas'!$D:$I,5,0),O20)</f>
        <v>44459</v>
      </c>
      <c r="Q20" s="81" t="str">
        <f ca="1">IF(P20&lt;&gt;"",IF(P20+365&gt;TODAY(),"Calibrado","Vencido"),"")</f>
        <v>Calibrado</v>
      </c>
      <c r="R20" s="83">
        <f>IFERROR(VLOOKUP(J20,'Obs Tecnicas'!$D:$G,2,0),"")</f>
        <v>13834</v>
      </c>
      <c r="S20" s="74" t="str">
        <f>IFERROR(VLOOKUP(J20,'Obs Tecnicas'!$D:$G,3,0),"Hexis")</f>
        <v>ER ANALITICA</v>
      </c>
      <c r="T20" s="74">
        <f>IFERROR(VLOOKUP(J20,'Obs Tecnicas'!$D:$G,4,0),"")</f>
        <v>0</v>
      </c>
      <c r="U20" s="2" t="s">
        <v>28</v>
      </c>
      <c r="V20" s="84">
        <f t="shared" si="0"/>
        <v>9</v>
      </c>
      <c r="W20" s="84">
        <v>5</v>
      </c>
      <c r="X20" s="2" t="e">
        <f>VLOOKUP(J20,Adicionados!B:M,12,0)</f>
        <v>#N/A</v>
      </c>
    </row>
    <row r="21" spans="1:1024" ht="15" customHeight="1">
      <c r="A21" s="74" t="s">
        <v>67</v>
      </c>
      <c r="B21" s="74" t="s">
        <v>125</v>
      </c>
      <c r="C21" s="79" t="s">
        <v>126</v>
      </c>
      <c r="D21" s="74" t="s">
        <v>127</v>
      </c>
      <c r="E21" s="74" t="s">
        <v>112</v>
      </c>
      <c r="F21" s="79" t="s">
        <v>113</v>
      </c>
      <c r="G21" s="74" t="s">
        <v>144</v>
      </c>
      <c r="H21" s="74" t="s">
        <v>114</v>
      </c>
      <c r="I21" s="74" t="s">
        <v>89</v>
      </c>
      <c r="J21" s="80" t="s">
        <v>145</v>
      </c>
      <c r="K21" s="74" t="s">
        <v>81</v>
      </c>
      <c r="L21" s="74" t="s">
        <v>91</v>
      </c>
      <c r="M21" s="74" t="s">
        <v>119</v>
      </c>
      <c r="N21" s="74" t="s">
        <v>130</v>
      </c>
      <c r="O21" s="81">
        <v>44459</v>
      </c>
      <c r="P21" s="82">
        <f>IFERROR(VLOOKUP(J21,'Obs Tecnicas'!$D:$I,5,0),O21)</f>
        <v>44459</v>
      </c>
      <c r="Q21" s="81" t="str">
        <f ca="1">IF(P21&lt;&gt;"",IF(P21+365&gt;TODAY(),"Calibrado","Vencido"),"")</f>
        <v>Calibrado</v>
      </c>
      <c r="R21" s="83">
        <f>IFERROR(VLOOKUP(J21,'Obs Tecnicas'!$D:$G,2,0),"")</f>
        <v>13835</v>
      </c>
      <c r="S21" s="74" t="str">
        <f>IFERROR(VLOOKUP(J21,'Obs Tecnicas'!$D:$G,3,0),"Hexis")</f>
        <v>ER ANALITICA</v>
      </c>
      <c r="T21" s="74" t="str">
        <f>IFERROR(VLOOKUP(J21,'Obs Tecnicas'!$D:$G,4,0),"")</f>
        <v xml:space="preserve"> Equipamento demora para inicializar.</v>
      </c>
      <c r="U21" s="2" t="s">
        <v>28</v>
      </c>
      <c r="V21" s="84">
        <f t="shared" si="0"/>
        <v>9</v>
      </c>
      <c r="W21" s="84">
        <v>5</v>
      </c>
      <c r="X21" s="2">
        <f>VLOOKUP(J21,Adicionados!B:M,12,0)</f>
        <v>0</v>
      </c>
    </row>
    <row r="22" spans="1:1024" ht="15" customHeight="1">
      <c r="A22" s="74" t="s">
        <v>67</v>
      </c>
      <c r="B22" s="74" t="s">
        <v>125</v>
      </c>
      <c r="C22" s="79" t="s">
        <v>126</v>
      </c>
      <c r="D22" s="74" t="s">
        <v>127</v>
      </c>
      <c r="E22" s="74" t="s">
        <v>112</v>
      </c>
      <c r="F22" s="79" t="s">
        <v>113</v>
      </c>
      <c r="G22" s="74" t="s">
        <v>146</v>
      </c>
      <c r="H22" s="74" t="s">
        <v>114</v>
      </c>
      <c r="I22" s="74" t="s">
        <v>101</v>
      </c>
      <c r="J22" s="80" t="s">
        <v>147</v>
      </c>
      <c r="K22" s="74" t="s">
        <v>81</v>
      </c>
      <c r="L22" s="86" t="s">
        <v>148</v>
      </c>
      <c r="M22" s="74" t="s">
        <v>119</v>
      </c>
      <c r="N22" s="74" t="s">
        <v>130</v>
      </c>
      <c r="O22" s="81"/>
      <c r="P22" s="82">
        <f>IFERROR(VLOOKUP(J22,'Obs Tecnicas'!$D:$I,5,0),O22)</f>
        <v>44459</v>
      </c>
      <c r="Q22" s="81" t="str">
        <f ca="1">IF(P22&lt;&gt;"",IF(P22+365&gt;TODAY(),"Calibrado","Vencido"),"")</f>
        <v>Calibrado</v>
      </c>
      <c r="R22" s="83">
        <f>IFERROR(VLOOKUP(J22,'Obs Tecnicas'!$D:$G,2,0),"")</f>
        <v>13836</v>
      </c>
      <c r="S22" s="74" t="str">
        <f>IFERROR(VLOOKUP(J22,'Obs Tecnicas'!$D:$G,3,0),"Hexis")</f>
        <v>ER ANALITICA</v>
      </c>
      <c r="T22" s="74" t="str">
        <f>IFERROR(VLOOKUP(J22,'Obs Tecnicas'!$D:$G,4,0),"")</f>
        <v xml:space="preserve"> Equipamento demora para inicializar.</v>
      </c>
      <c r="U22" s="2" t="s">
        <v>28</v>
      </c>
      <c r="V22" s="84">
        <f t="shared" si="0"/>
        <v>9</v>
      </c>
      <c r="W22" s="84">
        <v>5</v>
      </c>
      <c r="X22" s="2">
        <f>VLOOKUP(J22,Adicionados!B:M,12,0)</f>
        <v>0</v>
      </c>
    </row>
    <row r="23" spans="1:1024" ht="15" customHeight="1">
      <c r="A23" s="74" t="s">
        <v>67</v>
      </c>
      <c r="B23" s="74" t="s">
        <v>125</v>
      </c>
      <c r="C23" s="79" t="s">
        <v>126</v>
      </c>
      <c r="D23" s="74" t="s">
        <v>127</v>
      </c>
      <c r="E23" s="74" t="s">
        <v>112</v>
      </c>
      <c r="F23" s="79" t="s">
        <v>113</v>
      </c>
      <c r="G23" s="74" t="s">
        <v>149</v>
      </c>
      <c r="H23" s="74" t="s">
        <v>114</v>
      </c>
      <c r="I23" s="74" t="s">
        <v>86</v>
      </c>
      <c r="J23" s="80">
        <v>2062403</v>
      </c>
      <c r="K23" s="74" t="s">
        <v>136</v>
      </c>
      <c r="L23" s="86" t="s">
        <v>150</v>
      </c>
      <c r="M23" s="74" t="s">
        <v>119</v>
      </c>
      <c r="N23" s="74" t="s">
        <v>130</v>
      </c>
      <c r="O23" s="81"/>
      <c r="P23" s="82">
        <f>IFERROR(VLOOKUP(J23,'Obs Tecnicas'!$D:$I,5,0),O23)</f>
        <v>44459</v>
      </c>
      <c r="Q23" s="81" t="str">
        <f ca="1">IF(P23&lt;&gt;"",IF(P23+365&gt;TODAY(),"Calibrado","Vencido"),"")</f>
        <v>Calibrado</v>
      </c>
      <c r="R23" s="83">
        <f>IFERROR(VLOOKUP(J23,'Obs Tecnicas'!$D:$G,2,0),"")</f>
        <v>13925</v>
      </c>
      <c r="S23" s="74" t="str">
        <f>IFERROR(VLOOKUP(J23,'Obs Tecnicas'!$D:$G,3,0),"Hexis")</f>
        <v>ER ANALITICA</v>
      </c>
      <c r="T23" s="74">
        <f>IFERROR(VLOOKUP(J23,'Obs Tecnicas'!$D:$G,4,0),"")</f>
        <v>0</v>
      </c>
      <c r="U23" s="2" t="s">
        <v>28</v>
      </c>
      <c r="V23" s="84">
        <f t="shared" si="0"/>
        <v>9</v>
      </c>
      <c r="W23" s="84">
        <v>2</v>
      </c>
      <c r="X23" s="2" t="e">
        <f>VLOOKUP(J23,Adicionados!B:M,12,0)</f>
        <v>#N/A</v>
      </c>
    </row>
    <row r="24" spans="1:1024" ht="15" customHeight="1">
      <c r="A24" s="74" t="s">
        <v>67</v>
      </c>
      <c r="B24" s="74" t="s">
        <v>125</v>
      </c>
      <c r="C24" s="79" t="s">
        <v>126</v>
      </c>
      <c r="D24" s="74" t="s">
        <v>151</v>
      </c>
      <c r="E24" s="74" t="s">
        <v>112</v>
      </c>
      <c r="F24" s="79" t="s">
        <v>113</v>
      </c>
      <c r="G24" s="74" t="s">
        <v>152</v>
      </c>
      <c r="H24" s="74" t="s">
        <v>114</v>
      </c>
      <c r="I24" s="74" t="s">
        <v>86</v>
      </c>
      <c r="J24" s="80">
        <v>2062585</v>
      </c>
      <c r="K24" s="74" t="s">
        <v>136</v>
      </c>
      <c r="L24" s="86" t="s">
        <v>137</v>
      </c>
      <c r="M24" s="74" t="s">
        <v>119</v>
      </c>
      <c r="N24" s="74" t="s">
        <v>130</v>
      </c>
      <c r="O24" s="81"/>
      <c r="P24" s="82">
        <f>IFERROR(VLOOKUP(J24,'Obs Tecnicas'!$D:$I,5,0),O24)</f>
        <v>44459</v>
      </c>
      <c r="Q24" s="81" t="str">
        <f ca="1">IF(P24&lt;&gt;"",IF(P24+365&gt;TODAY(),"Calibrado","Vencido"),"")</f>
        <v>Calibrado</v>
      </c>
      <c r="R24" s="83">
        <f>IFERROR(VLOOKUP(J24,'Obs Tecnicas'!$D:$G,2,0),"")</f>
        <v>13927</v>
      </c>
      <c r="S24" s="74" t="str">
        <f>IFERROR(VLOOKUP(J24,'Obs Tecnicas'!$D:$G,3,0),"Hexis")</f>
        <v>ER ANALITICA</v>
      </c>
      <c r="T24" s="74">
        <f>IFERROR(VLOOKUP(J24,'Obs Tecnicas'!$D:$G,4,0),"")</f>
        <v>0</v>
      </c>
      <c r="U24" s="2" t="s">
        <v>28</v>
      </c>
      <c r="V24" s="84">
        <f t="shared" si="0"/>
        <v>9</v>
      </c>
      <c r="W24" s="84">
        <v>9</v>
      </c>
      <c r="X24" s="2">
        <f>VLOOKUP(J24,Adicionados!B:M,12,0)</f>
        <v>0</v>
      </c>
    </row>
    <row r="25" spans="1:1024" ht="15" customHeight="1">
      <c r="A25" s="74" t="s">
        <v>67</v>
      </c>
      <c r="B25" s="74" t="s">
        <v>109</v>
      </c>
      <c r="C25" s="79" t="s">
        <v>110</v>
      </c>
      <c r="D25" s="74" t="s">
        <v>111</v>
      </c>
      <c r="E25" s="74" t="s">
        <v>112</v>
      </c>
      <c r="F25" s="79" t="s">
        <v>113</v>
      </c>
      <c r="G25" s="74" t="s">
        <v>73</v>
      </c>
      <c r="H25" s="74" t="s">
        <v>114</v>
      </c>
      <c r="I25" s="74" t="s">
        <v>115</v>
      </c>
      <c r="J25" s="80" t="s">
        <v>116</v>
      </c>
      <c r="K25" s="74" t="s">
        <v>117</v>
      </c>
      <c r="L25" s="74" t="s">
        <v>118</v>
      </c>
      <c r="M25" s="74" t="s">
        <v>119</v>
      </c>
      <c r="N25" s="74" t="s">
        <v>120</v>
      </c>
      <c r="O25" s="81">
        <v>44068</v>
      </c>
      <c r="P25" s="82">
        <f>IFERROR(VLOOKUP(J25,'Obs Tecnicas'!$D:$I,5,0),O25)</f>
        <v>44459</v>
      </c>
      <c r="Q25" s="81" t="str">
        <f ca="1">IF(P25&lt;&gt;"",IF(P25+365&gt;TODAY(),"Calibrado","Vencido"),"")</f>
        <v>Calibrado</v>
      </c>
      <c r="R25" s="83">
        <f>IFERROR(VLOOKUP(J25,'Obs Tecnicas'!$D:$G,2,0),"")</f>
        <v>13827</v>
      </c>
      <c r="S25" s="74" t="str">
        <f>IFERROR(VLOOKUP(J25,'Obs Tecnicas'!$D:$G,3,0),"Hexis")</f>
        <v>ER ANALITICA</v>
      </c>
      <c r="T25" s="74">
        <f>IFERROR(VLOOKUP(J25,'Obs Tecnicas'!$D:$G,4,0),"")</f>
        <v>0</v>
      </c>
      <c r="U25" s="2" t="s">
        <v>28</v>
      </c>
      <c r="V25" s="84">
        <f t="shared" si="0"/>
        <v>9</v>
      </c>
      <c r="W25" s="84">
        <v>4</v>
      </c>
      <c r="X25" s="2" t="e">
        <f>VLOOKUP(J25,Adicionados!B:M,12,0)</f>
        <v>#N/A</v>
      </c>
    </row>
    <row r="26" spans="1:1024" ht="15" customHeight="1">
      <c r="A26" s="74" t="s">
        <v>67</v>
      </c>
      <c r="B26" s="74" t="s">
        <v>109</v>
      </c>
      <c r="C26" s="79" t="s">
        <v>110</v>
      </c>
      <c r="D26" s="74" t="s">
        <v>111</v>
      </c>
      <c r="E26" s="74" t="s">
        <v>112</v>
      </c>
      <c r="F26" s="79" t="s">
        <v>113</v>
      </c>
      <c r="G26" s="74" t="s">
        <v>73</v>
      </c>
      <c r="H26" s="74" t="s">
        <v>114</v>
      </c>
      <c r="I26" s="74" t="s">
        <v>86</v>
      </c>
      <c r="J26" s="80">
        <v>49483</v>
      </c>
      <c r="K26" s="74" t="s">
        <v>87</v>
      </c>
      <c r="L26" s="74" t="s">
        <v>121</v>
      </c>
      <c r="M26" s="74" t="s">
        <v>119</v>
      </c>
      <c r="N26" s="74" t="s">
        <v>120</v>
      </c>
      <c r="O26" s="81">
        <v>44068</v>
      </c>
      <c r="P26" s="82">
        <f>IFERROR(VLOOKUP(J26,'Obs Tecnicas'!$D:$I,5,0),O26)</f>
        <v>44459</v>
      </c>
      <c r="Q26" s="81" t="str">
        <f ca="1">IF(P26&lt;&gt;"",IF(P26+365&gt;TODAY(),"Calibrado","Vencido"),"")</f>
        <v>Calibrado</v>
      </c>
      <c r="R26" s="83">
        <f>IFERROR(VLOOKUP(J26,'Obs Tecnicas'!$D:$G,2,0),"")</f>
        <v>13822</v>
      </c>
      <c r="S26" s="74" t="str">
        <f>IFERROR(VLOOKUP(J26,'Obs Tecnicas'!$D:$G,3,0),"Hexis")</f>
        <v>ER ANALITICA</v>
      </c>
      <c r="T26" s="74">
        <f>IFERROR(VLOOKUP(J26,'Obs Tecnicas'!$D:$G,4,0),"")</f>
        <v>0</v>
      </c>
      <c r="U26" s="2" t="s">
        <v>28</v>
      </c>
      <c r="V26" s="84">
        <f t="shared" si="0"/>
        <v>9</v>
      </c>
      <c r="W26" s="84">
        <v>7</v>
      </c>
      <c r="X26" s="2" t="e">
        <f>VLOOKUP(J26,Adicionados!B:M,12,0)</f>
        <v>#N/A</v>
      </c>
    </row>
    <row r="27" spans="1:1024" ht="15" customHeight="1">
      <c r="A27" s="74" t="s">
        <v>67</v>
      </c>
      <c r="B27" s="74" t="s">
        <v>109</v>
      </c>
      <c r="C27" s="79" t="s">
        <v>110</v>
      </c>
      <c r="D27" s="74" t="s">
        <v>111</v>
      </c>
      <c r="E27" s="74" t="s">
        <v>112</v>
      </c>
      <c r="F27" s="79" t="s">
        <v>113</v>
      </c>
      <c r="G27" s="74" t="s">
        <v>73</v>
      </c>
      <c r="H27" s="74" t="s">
        <v>114</v>
      </c>
      <c r="I27" s="74" t="s">
        <v>75</v>
      </c>
      <c r="J27" s="80" t="s">
        <v>122</v>
      </c>
      <c r="K27" s="74" t="s">
        <v>81</v>
      </c>
      <c r="L27" s="74" t="s">
        <v>123</v>
      </c>
      <c r="M27" s="74" t="s">
        <v>119</v>
      </c>
      <c r="N27" s="74" t="s">
        <v>120</v>
      </c>
      <c r="O27" s="81">
        <v>44068</v>
      </c>
      <c r="P27" s="82">
        <f>IFERROR(VLOOKUP(J27,'Obs Tecnicas'!$D:$I,5,0),O27)</f>
        <v>44459</v>
      </c>
      <c r="Q27" s="81" t="str">
        <f ca="1">IF(P27&lt;&gt;"",IF(P27+365&gt;TODAY(),"Calibrado","Vencido"),"")</f>
        <v>Calibrado</v>
      </c>
      <c r="R27" s="83">
        <f>IFERROR(VLOOKUP(J27,'Obs Tecnicas'!$D:$G,2,0),"")</f>
        <v>13832</v>
      </c>
      <c r="S27" s="74" t="str">
        <f>IFERROR(VLOOKUP(J27,'Obs Tecnicas'!$D:$G,3,0),"Hexis")</f>
        <v>ER ANALITICA</v>
      </c>
      <c r="T27" s="74" t="str">
        <f>IFERROR(VLOOKUP(J27,'Obs Tecnicas'!$D:$G,4,0),"")</f>
        <v xml:space="preserve"> Equipamento sem a manta térmica centra</v>
      </c>
      <c r="U27" s="2" t="s">
        <v>28</v>
      </c>
      <c r="V27" s="84">
        <f t="shared" si="0"/>
        <v>9</v>
      </c>
      <c r="W27" s="84">
        <v>1</v>
      </c>
      <c r="X27" s="2" t="e">
        <f>VLOOKUP(J27,Adicionados!B:M,12,0)</f>
        <v>#N/A</v>
      </c>
    </row>
    <row r="28" spans="1:1024" ht="15" customHeight="1">
      <c r="A28" s="74" t="s">
        <v>67</v>
      </c>
      <c r="B28" s="74" t="s">
        <v>109</v>
      </c>
      <c r="C28" s="79" t="s">
        <v>110</v>
      </c>
      <c r="D28" s="74" t="s">
        <v>111</v>
      </c>
      <c r="E28" s="74" t="s">
        <v>112</v>
      </c>
      <c r="F28" s="79" t="s">
        <v>113</v>
      </c>
      <c r="G28" s="74" t="s">
        <v>73</v>
      </c>
      <c r="H28" s="74" t="s">
        <v>114</v>
      </c>
      <c r="I28" s="74" t="s">
        <v>89</v>
      </c>
      <c r="J28" s="80" t="s">
        <v>124</v>
      </c>
      <c r="K28" s="74" t="s">
        <v>81</v>
      </c>
      <c r="L28" s="74" t="s">
        <v>91</v>
      </c>
      <c r="M28" s="74" t="s">
        <v>119</v>
      </c>
      <c r="N28" s="74" t="s">
        <v>120</v>
      </c>
      <c r="O28" s="81">
        <v>44068</v>
      </c>
      <c r="P28" s="82">
        <f>IFERROR(VLOOKUP(J28,'Obs Tecnicas'!$D:$I,5,0),O28)</f>
        <v>44459</v>
      </c>
      <c r="Q28" s="81" t="str">
        <f ca="1">IF(P28&lt;&gt;"",IF(P28+365&gt;TODAY(),"Calibrado","Vencido"),"")</f>
        <v>Calibrado</v>
      </c>
      <c r="R28" s="83">
        <f>IFERROR(VLOOKUP(J28,'Obs Tecnicas'!$D:$G,2,0),"")</f>
        <v>13829</v>
      </c>
      <c r="S28" s="74" t="str">
        <f>IFERROR(VLOOKUP(J28,'Obs Tecnicas'!$D:$G,3,0),"Hexis")</f>
        <v>ER ANALITICA</v>
      </c>
      <c r="T28" s="74">
        <f>IFERROR(VLOOKUP(J28,'Obs Tecnicas'!$D:$G,4,0),"")</f>
        <v>0</v>
      </c>
      <c r="U28" s="2" t="s">
        <v>28</v>
      </c>
      <c r="V28" s="84">
        <f t="shared" si="0"/>
        <v>9</v>
      </c>
      <c r="W28" s="84">
        <v>6</v>
      </c>
      <c r="X28" s="2" t="e">
        <f>VLOOKUP(J28,Adicionados!B:M,12,0)</f>
        <v>#N/A</v>
      </c>
    </row>
    <row r="29" spans="1:1024" ht="15" customHeight="1">
      <c r="A29" s="74" t="s">
        <v>67</v>
      </c>
      <c r="B29" s="74" t="s">
        <v>109</v>
      </c>
      <c r="C29" s="79" t="s">
        <v>110</v>
      </c>
      <c r="D29" s="74" t="s">
        <v>111</v>
      </c>
      <c r="E29" s="74" t="s">
        <v>112</v>
      </c>
      <c r="F29" s="79" t="s">
        <v>113</v>
      </c>
      <c r="G29" s="74" t="s">
        <v>73</v>
      </c>
      <c r="H29" s="74" t="s">
        <v>114</v>
      </c>
      <c r="I29" s="74" t="s">
        <v>101</v>
      </c>
      <c r="J29" s="80">
        <v>1426206</v>
      </c>
      <c r="K29" s="74" t="s">
        <v>81</v>
      </c>
      <c r="L29" s="74" t="s">
        <v>103</v>
      </c>
      <c r="M29" s="74" t="s">
        <v>119</v>
      </c>
      <c r="N29" s="74" t="s">
        <v>120</v>
      </c>
      <c r="O29" s="81">
        <v>44068</v>
      </c>
      <c r="P29" s="82">
        <f>IFERROR(VLOOKUP(J29,'Obs Tecnicas'!$D:$I,5,0),O29)</f>
        <v>44775</v>
      </c>
      <c r="Q29" s="81" t="str">
        <f ca="1">IF(P29&lt;&gt;"",IF(P29+365&gt;TODAY(),"Calibrado","Vencido"),"")</f>
        <v>Calibrado</v>
      </c>
      <c r="R29" s="83">
        <f>IFERROR(VLOOKUP(J29,'Obs Tecnicas'!$D:$G,2,0),"")</f>
        <v>16642</v>
      </c>
      <c r="S29" s="74" t="str">
        <f>IFERROR(VLOOKUP(J29,'Obs Tecnicas'!$D:$G,3,0),"Hexis")</f>
        <v>ER ANALITICA</v>
      </c>
      <c r="T29" s="74">
        <f>IFERROR(VLOOKUP(J29,'Obs Tecnicas'!$D:$G,4,0),"")</f>
        <v>0</v>
      </c>
      <c r="U29" s="2" t="s">
        <v>332</v>
      </c>
      <c r="V29" s="84">
        <f t="shared" si="0"/>
        <v>8</v>
      </c>
      <c r="W29" s="84">
        <v>1</v>
      </c>
      <c r="X29" s="2" t="e">
        <f>VLOOKUP(J29,Adicionados!B:M,12,0)</f>
        <v>#N/A</v>
      </c>
    </row>
    <row r="30" spans="1:1024" ht="15" customHeight="1">
      <c r="A30" s="74" t="s">
        <v>67</v>
      </c>
      <c r="B30" s="74" t="s">
        <v>109</v>
      </c>
      <c r="C30" s="79" t="s">
        <v>110</v>
      </c>
      <c r="D30" s="74" t="s">
        <v>111</v>
      </c>
      <c r="E30" s="74" t="s">
        <v>112</v>
      </c>
      <c r="F30" s="79" t="s">
        <v>113</v>
      </c>
      <c r="G30" s="74" t="s">
        <v>73</v>
      </c>
      <c r="H30" s="74" t="s">
        <v>114</v>
      </c>
      <c r="I30" s="74" t="s">
        <v>83</v>
      </c>
      <c r="J30" s="80" t="s">
        <v>135</v>
      </c>
      <c r="K30" s="74" t="s">
        <v>133</v>
      </c>
      <c r="L30" s="74" t="s">
        <v>134</v>
      </c>
      <c r="M30" s="74" t="s">
        <v>119</v>
      </c>
      <c r="N30" s="74" t="s">
        <v>120</v>
      </c>
      <c r="O30" s="81">
        <v>44069</v>
      </c>
      <c r="P30" s="82">
        <f>IFERROR(VLOOKUP(J30,'Obs Tecnicas'!$D:$I,5,0),O30)</f>
        <v>44459</v>
      </c>
      <c r="Q30" s="81" t="str">
        <f ca="1">IF(P30&lt;&gt;"",IF(P30+365&gt;TODAY(),"Calibrado","Vencido"),"")</f>
        <v>Calibrado</v>
      </c>
      <c r="R30" s="83">
        <f>IFERROR(VLOOKUP(J30,'Obs Tecnicas'!$D:$G,2,0),"")</f>
        <v>13826</v>
      </c>
      <c r="S30" s="74" t="str">
        <f>IFERROR(VLOOKUP(J30,'Obs Tecnicas'!$D:$G,3,0),"Hexis")</f>
        <v>ER ANALITICA</v>
      </c>
      <c r="T30" s="74">
        <f>IFERROR(VLOOKUP(J30,'Obs Tecnicas'!$D:$G,4,0),"")</f>
        <v>0</v>
      </c>
      <c r="U30" s="2" t="s">
        <v>28</v>
      </c>
      <c r="V30" s="84">
        <f t="shared" si="0"/>
        <v>9</v>
      </c>
      <c r="W30" s="84">
        <v>1</v>
      </c>
      <c r="X30" s="2" t="e">
        <f>VLOOKUP(J30,Adicionados!B:M,12,0)</f>
        <v>#N/A</v>
      </c>
    </row>
    <row r="31" spans="1:1024" ht="15" customHeight="1">
      <c r="A31" s="74" t="s">
        <v>67</v>
      </c>
      <c r="B31" s="74" t="s">
        <v>109</v>
      </c>
      <c r="C31" s="79" t="s">
        <v>110</v>
      </c>
      <c r="D31" s="74" t="s">
        <v>111</v>
      </c>
      <c r="E31" s="74" t="s">
        <v>112</v>
      </c>
      <c r="F31" s="79" t="s">
        <v>113</v>
      </c>
      <c r="G31" s="74" t="s">
        <v>73</v>
      </c>
      <c r="H31" s="74" t="s">
        <v>114</v>
      </c>
      <c r="I31" s="74" t="s">
        <v>86</v>
      </c>
      <c r="J31" s="80">
        <v>893769</v>
      </c>
      <c r="K31" s="74" t="s">
        <v>136</v>
      </c>
      <c r="L31" s="74" t="s">
        <v>137</v>
      </c>
      <c r="M31" s="74" t="s">
        <v>119</v>
      </c>
      <c r="N31" s="74" t="s">
        <v>120</v>
      </c>
      <c r="O31" s="81">
        <v>44069</v>
      </c>
      <c r="P31" s="82">
        <f>IFERROR(VLOOKUP(J31,'Obs Tecnicas'!$D:$I,5,0),O31)</f>
        <v>44459</v>
      </c>
      <c r="Q31" s="81" t="str">
        <f ca="1">IF(P31&lt;&gt;"",IF(P31+365&gt;TODAY(),"Calibrado","Vencido"),"")</f>
        <v>Calibrado</v>
      </c>
      <c r="R31" s="83">
        <f>IFERROR(VLOOKUP(J31,'Obs Tecnicas'!$D:$G,2,0),"")</f>
        <v>13926</v>
      </c>
      <c r="S31" s="74" t="str">
        <f>IFERROR(VLOOKUP(J31,'Obs Tecnicas'!$D:$G,3,0),"Hexis")</f>
        <v>ER ANALITICA</v>
      </c>
      <c r="T31" s="74">
        <f>IFERROR(VLOOKUP(J31,'Obs Tecnicas'!$D:$G,4,0),"")</f>
        <v>0</v>
      </c>
      <c r="U31" s="2" t="s">
        <v>28</v>
      </c>
      <c r="V31" s="84">
        <f t="shared" si="0"/>
        <v>9</v>
      </c>
      <c r="W31" s="84">
        <v>7</v>
      </c>
      <c r="X31" s="2">
        <f>VLOOKUP(J31,Adicionados!B:M,12,0)</f>
        <v>0</v>
      </c>
    </row>
    <row r="32" spans="1:1024" ht="15" customHeight="1">
      <c r="A32" s="74" t="s">
        <v>67</v>
      </c>
      <c r="B32" s="74" t="s">
        <v>109</v>
      </c>
      <c r="C32" s="79" t="s">
        <v>110</v>
      </c>
      <c r="D32" s="74" t="s">
        <v>111</v>
      </c>
      <c r="E32" s="74" t="s">
        <v>112</v>
      </c>
      <c r="F32" s="79" t="s">
        <v>113</v>
      </c>
      <c r="G32" s="74" t="s">
        <v>73</v>
      </c>
      <c r="H32" s="74" t="s">
        <v>114</v>
      </c>
      <c r="I32" s="74" t="s">
        <v>86</v>
      </c>
      <c r="J32" s="80" t="s">
        <v>142</v>
      </c>
      <c r="K32" s="74" t="s">
        <v>87</v>
      </c>
      <c r="L32" s="74" t="s">
        <v>143</v>
      </c>
      <c r="M32" s="74" t="s">
        <v>119</v>
      </c>
      <c r="N32" s="74" t="s">
        <v>120</v>
      </c>
      <c r="O32" s="81">
        <v>44069</v>
      </c>
      <c r="P32" s="82">
        <f>IFERROR(VLOOKUP(J32,'Obs Tecnicas'!$D:$I,5,0),O32)</f>
        <v>44459</v>
      </c>
      <c r="Q32" s="81" t="str">
        <f ca="1">IF(P32&lt;&gt;"",IF(P32+365&gt;TODAY(),"Calibrado","Vencido"),"")</f>
        <v>Calibrado</v>
      </c>
      <c r="R32" s="83">
        <f>IFERROR(VLOOKUP(J32,'Obs Tecnicas'!$D:$G,2,0),"")</f>
        <v>13828</v>
      </c>
      <c r="S32" s="74" t="str">
        <f>IFERROR(VLOOKUP(J32,'Obs Tecnicas'!$D:$G,3,0),"Hexis")</f>
        <v>ER ANALITICA</v>
      </c>
      <c r="T32" s="74">
        <f>IFERROR(VLOOKUP(J32,'Obs Tecnicas'!$D:$G,4,0),"")</f>
        <v>0</v>
      </c>
      <c r="U32" s="2" t="s">
        <v>28</v>
      </c>
      <c r="V32" s="84">
        <f t="shared" si="0"/>
        <v>9</v>
      </c>
      <c r="W32" s="84">
        <v>7</v>
      </c>
      <c r="X32" s="2" t="e">
        <f>VLOOKUP(J32,Adicionados!B:M,12,0)</f>
        <v>#N/A</v>
      </c>
    </row>
    <row r="33" spans="1:1024" ht="15" customHeight="1">
      <c r="A33" s="74" t="s">
        <v>67</v>
      </c>
      <c r="B33" s="74" t="s">
        <v>109</v>
      </c>
      <c r="C33" s="79" t="s">
        <v>110</v>
      </c>
      <c r="D33" s="74" t="s">
        <v>111</v>
      </c>
      <c r="E33" s="74" t="s">
        <v>112</v>
      </c>
      <c r="F33" s="79" t="s">
        <v>113</v>
      </c>
      <c r="H33" s="74" t="s">
        <v>114</v>
      </c>
      <c r="I33" s="74" t="s">
        <v>79</v>
      </c>
      <c r="J33" s="80" t="s">
        <v>153</v>
      </c>
      <c r="K33" s="74" t="s">
        <v>81</v>
      </c>
      <c r="L33" s="86" t="s">
        <v>154</v>
      </c>
      <c r="M33" s="74" t="s">
        <v>119</v>
      </c>
      <c r="N33" s="74" t="s">
        <v>120</v>
      </c>
      <c r="O33" s="81"/>
      <c r="P33" s="82">
        <f>IFERROR(VLOOKUP(J33,'Obs Tecnicas'!$D:$I,5,0),O33)</f>
        <v>44459</v>
      </c>
      <c r="Q33" s="81" t="str">
        <f ca="1">IF(P33&lt;&gt;"",IF(P33+365&gt;TODAY(),"Calibrado","Vencido"),"")</f>
        <v>Calibrado</v>
      </c>
      <c r="R33" s="83">
        <f>IFERROR(VLOOKUP(J33,'Obs Tecnicas'!$D:$G,2,0),"")</f>
        <v>13906</v>
      </c>
      <c r="S33" s="74" t="str">
        <f>IFERROR(VLOOKUP(J33,'Obs Tecnicas'!$D:$G,3,0),"Hexis")</f>
        <v>ER ANALITICA</v>
      </c>
      <c r="T33" s="74">
        <f>IFERROR(VLOOKUP(J33,'Obs Tecnicas'!$D:$G,4,0),"")</f>
        <v>0</v>
      </c>
      <c r="U33" s="2" t="s">
        <v>28</v>
      </c>
      <c r="V33" s="84">
        <f t="shared" si="0"/>
        <v>9</v>
      </c>
      <c r="W33" s="84">
        <v>7</v>
      </c>
      <c r="X33" s="2">
        <f>VLOOKUP(J33,Adicionados!B:M,12,0)</f>
        <v>0</v>
      </c>
    </row>
    <row r="34" spans="1:1024" ht="15" customHeight="1">
      <c r="A34" s="74" t="s">
        <v>67</v>
      </c>
      <c r="B34" s="74" t="s">
        <v>109</v>
      </c>
      <c r="C34" s="79" t="s">
        <v>110</v>
      </c>
      <c r="D34" s="74" t="s">
        <v>111</v>
      </c>
      <c r="E34" s="74" t="s">
        <v>112</v>
      </c>
      <c r="F34" s="79" t="s">
        <v>113</v>
      </c>
      <c r="G34" s="74" t="s">
        <v>73</v>
      </c>
      <c r="H34" s="74" t="s">
        <v>114</v>
      </c>
      <c r="I34" s="74" t="s">
        <v>79</v>
      </c>
      <c r="J34" s="80" t="s">
        <v>155</v>
      </c>
      <c r="K34" s="74" t="s">
        <v>81</v>
      </c>
      <c r="L34" s="86" t="s">
        <v>82</v>
      </c>
      <c r="M34" s="74" t="s">
        <v>119</v>
      </c>
      <c r="N34" s="74" t="s">
        <v>120</v>
      </c>
      <c r="O34" s="81"/>
      <c r="P34" s="82">
        <f>IFERROR(VLOOKUP(J34,'Obs Tecnicas'!$D:$I,5,0),O34)</f>
        <v>44459</v>
      </c>
      <c r="Q34" s="81" t="str">
        <f ca="1">IF(P34&lt;&gt;"",IF(P34+365&gt;TODAY(),"Calibrado","Vencido"),"")</f>
        <v>Calibrado</v>
      </c>
      <c r="R34" s="83">
        <f>IFERROR(VLOOKUP(J34,'Obs Tecnicas'!$D:$G,2,0),"")</f>
        <v>13830</v>
      </c>
      <c r="S34" s="74" t="str">
        <f>IFERROR(VLOOKUP(J34,'Obs Tecnicas'!$D:$G,3,0),"Hexis")</f>
        <v>ER ANALITICA</v>
      </c>
      <c r="T34" s="74">
        <f>IFERROR(VLOOKUP(J34,'Obs Tecnicas'!$D:$G,4,0),"")</f>
        <v>0</v>
      </c>
      <c r="U34" s="2" t="s">
        <v>28</v>
      </c>
      <c r="V34" s="84">
        <f t="shared" ref="V34:V64" si="1">IF(P34&lt;&gt;"",MONTH(P34),"")</f>
        <v>9</v>
      </c>
      <c r="W34" s="84">
        <v>7</v>
      </c>
      <c r="X34" s="2">
        <f>VLOOKUP(J34,Adicionados!B:M,12,0)</f>
        <v>0</v>
      </c>
    </row>
    <row r="35" spans="1:1024" ht="15" customHeight="1">
      <c r="A35" s="74" t="s">
        <v>67</v>
      </c>
      <c r="B35" s="74" t="s">
        <v>109</v>
      </c>
      <c r="C35" s="79" t="s">
        <v>110</v>
      </c>
      <c r="D35" s="74" t="s">
        <v>111</v>
      </c>
      <c r="E35" s="74" t="s">
        <v>112</v>
      </c>
      <c r="F35" s="79" t="s">
        <v>113</v>
      </c>
      <c r="G35" s="74" t="s">
        <v>73</v>
      </c>
      <c r="H35" s="74" t="s">
        <v>114</v>
      </c>
      <c r="I35" s="74" t="s">
        <v>89</v>
      </c>
      <c r="J35" s="80" t="s">
        <v>156</v>
      </c>
      <c r="K35" s="74" t="s">
        <v>81</v>
      </c>
      <c r="L35" s="86" t="s">
        <v>91</v>
      </c>
      <c r="M35" s="74" t="s">
        <v>119</v>
      </c>
      <c r="N35" s="74" t="s">
        <v>120</v>
      </c>
      <c r="O35" s="81"/>
      <c r="P35" s="82">
        <f>IFERROR(VLOOKUP(J35,'Obs Tecnicas'!$D:$I,5,0),O35)</f>
        <v>44459</v>
      </c>
      <c r="Q35" s="81" t="str">
        <f ca="1">IF(P35&lt;&gt;"",IF(P35+365&gt;TODAY(),"Calibrado","Vencido"),"")</f>
        <v>Calibrado</v>
      </c>
      <c r="R35" s="83">
        <f>IFERROR(VLOOKUP(J35,'Obs Tecnicas'!$D:$G,2,0),"")</f>
        <v>13823</v>
      </c>
      <c r="S35" s="74" t="str">
        <f>IFERROR(VLOOKUP(J35,'Obs Tecnicas'!$D:$G,3,0),"Hexis")</f>
        <v>ER ANALITICA</v>
      </c>
      <c r="T35" s="74">
        <f>IFERROR(VLOOKUP(J35,'Obs Tecnicas'!$D:$G,4,0),"")</f>
        <v>0</v>
      </c>
      <c r="U35" s="2" t="s">
        <v>28</v>
      </c>
      <c r="V35" s="84">
        <f t="shared" si="1"/>
        <v>9</v>
      </c>
      <c r="W35" s="84">
        <v>7</v>
      </c>
      <c r="X35" s="2">
        <f>VLOOKUP(J35,Adicionados!B:M,12,0)</f>
        <v>0</v>
      </c>
    </row>
    <row r="36" spans="1:1024" ht="15" customHeight="1">
      <c r="A36" s="74" t="s">
        <v>67</v>
      </c>
      <c r="B36" s="74" t="s">
        <v>109</v>
      </c>
      <c r="C36" s="79" t="s">
        <v>110</v>
      </c>
      <c r="D36" s="74" t="s">
        <v>111</v>
      </c>
      <c r="E36" s="74" t="s">
        <v>112</v>
      </c>
      <c r="F36" s="79" t="s">
        <v>113</v>
      </c>
      <c r="G36" s="74" t="s">
        <v>73</v>
      </c>
      <c r="H36" s="74" t="s">
        <v>114</v>
      </c>
      <c r="I36" s="74" t="s">
        <v>83</v>
      </c>
      <c r="J36" s="80">
        <v>49441</v>
      </c>
      <c r="K36" s="74" t="s">
        <v>87</v>
      </c>
      <c r="L36" s="47" t="s">
        <v>157</v>
      </c>
      <c r="M36" s="74" t="s">
        <v>119</v>
      </c>
      <c r="N36" s="74" t="s">
        <v>120</v>
      </c>
      <c r="O36" s="81"/>
      <c r="P36" s="82">
        <f>IFERROR(VLOOKUP(J36,'Obs Tecnicas'!$D:$I,5,0),O36)</f>
        <v>44459</v>
      </c>
      <c r="Q36" s="81" t="str">
        <f ca="1">IF(P36&lt;&gt;"",IF(P36+365&gt;TODAY(),"Calibrado","Vencido"),"")</f>
        <v>Calibrado</v>
      </c>
      <c r="R36" s="83">
        <f>IFERROR(VLOOKUP(J36,'Obs Tecnicas'!$D:$G,2,0),"")</f>
        <v>13824</v>
      </c>
      <c r="S36" s="74" t="str">
        <f>IFERROR(VLOOKUP(J36,'Obs Tecnicas'!$D:$G,3,0),"Hexis")</f>
        <v>ER ANALITICA</v>
      </c>
      <c r="T36" s="74">
        <f>IFERROR(VLOOKUP(J36,'Obs Tecnicas'!$D:$G,4,0),"")</f>
        <v>0</v>
      </c>
      <c r="U36" s="2" t="s">
        <v>28</v>
      </c>
      <c r="V36" s="84">
        <f t="shared" si="1"/>
        <v>9</v>
      </c>
      <c r="W36" s="84">
        <v>11</v>
      </c>
      <c r="X36" s="2">
        <f>VLOOKUP(J36,Adicionados!B:M,12,0)</f>
        <v>0</v>
      </c>
    </row>
    <row r="37" spans="1:1024" ht="15" customHeight="1">
      <c r="A37" s="74" t="s">
        <v>67</v>
      </c>
      <c r="B37" s="74" t="s">
        <v>109</v>
      </c>
      <c r="C37" s="79" t="s">
        <v>110</v>
      </c>
      <c r="D37" s="74" t="s">
        <v>111</v>
      </c>
      <c r="E37" s="74" t="s">
        <v>112</v>
      </c>
      <c r="F37" s="79" t="s">
        <v>113</v>
      </c>
      <c r="G37" s="74" t="s">
        <v>73</v>
      </c>
      <c r="H37" s="74" t="s">
        <v>114</v>
      </c>
      <c r="I37" s="74" t="s">
        <v>79</v>
      </c>
      <c r="J37" s="80" t="s">
        <v>158</v>
      </c>
      <c r="K37" s="74" t="s">
        <v>81</v>
      </c>
      <c r="L37" s="86" t="s">
        <v>82</v>
      </c>
      <c r="M37" s="74" t="s">
        <v>119</v>
      </c>
      <c r="N37" s="74" t="s">
        <v>120</v>
      </c>
      <c r="O37" s="81"/>
      <c r="P37" s="82">
        <f>IFERROR(VLOOKUP(J37,'Obs Tecnicas'!$D:$I,5,0),O37)</f>
        <v>44459</v>
      </c>
      <c r="Q37" s="81" t="str">
        <f ca="1">IF(P37&lt;&gt;"",IF(P37+365&gt;TODAY(),"Calibrado","Vencido"),"")</f>
        <v>Calibrado</v>
      </c>
      <c r="R37" s="83">
        <f>IFERROR(VLOOKUP(J37,'Obs Tecnicas'!$D:$G,2,0),"")</f>
        <v>13825</v>
      </c>
      <c r="S37" s="74" t="str">
        <f>IFERROR(VLOOKUP(J37,'Obs Tecnicas'!$D:$G,3,0),"Hexis")</f>
        <v>ER ANALITICA</v>
      </c>
      <c r="T37" s="74">
        <f>IFERROR(VLOOKUP(J37,'Obs Tecnicas'!$D:$G,4,0),"")</f>
        <v>0</v>
      </c>
      <c r="U37" s="2" t="s">
        <v>28</v>
      </c>
      <c r="V37" s="84">
        <f t="shared" si="1"/>
        <v>9</v>
      </c>
      <c r="W37" s="84">
        <v>11</v>
      </c>
      <c r="X37" s="2" t="e">
        <f>VLOOKUP(J37,Adicionados!B:M,12,0)</f>
        <v>#N/A</v>
      </c>
    </row>
    <row r="38" spans="1:1024" ht="15" customHeight="1">
      <c r="A38" s="74" t="s">
        <v>67</v>
      </c>
      <c r="B38" s="74" t="s">
        <v>159</v>
      </c>
      <c r="C38" s="79" t="s">
        <v>160</v>
      </c>
      <c r="D38" s="74" t="s">
        <v>161</v>
      </c>
      <c r="E38" s="74" t="s">
        <v>162</v>
      </c>
      <c r="F38" s="79" t="s">
        <v>163</v>
      </c>
      <c r="G38" s="74" t="s">
        <v>97</v>
      </c>
      <c r="H38" s="74" t="s">
        <v>114</v>
      </c>
      <c r="I38" s="74" t="s">
        <v>79</v>
      </c>
      <c r="J38" s="80" t="s">
        <v>164</v>
      </c>
      <c r="K38" s="74" t="s">
        <v>81</v>
      </c>
      <c r="L38" s="74" t="s">
        <v>82</v>
      </c>
      <c r="M38" s="74" t="s">
        <v>165</v>
      </c>
      <c r="N38" s="74" t="s">
        <v>166</v>
      </c>
      <c r="O38" s="81">
        <v>44194</v>
      </c>
      <c r="P38" s="82">
        <f>IFERROR(VLOOKUP(J38,'Obs Tecnicas'!$D:$I,5,0),O38)</f>
        <v>44462</v>
      </c>
      <c r="Q38" s="81" t="str">
        <f ca="1">IF(P38&lt;&gt;"",IF(P38+365&gt;TODAY(),"Calibrado","Vencido"),"")</f>
        <v>Calibrado</v>
      </c>
      <c r="R38" s="83">
        <f>IFERROR(VLOOKUP(J38,'Obs Tecnicas'!$D:$G,2,0),"")</f>
        <v>13839</v>
      </c>
      <c r="S38" s="74" t="str">
        <f>IFERROR(VLOOKUP(J38,'Obs Tecnicas'!$D:$G,3,0),"Hexis")</f>
        <v>ER ANALITICA</v>
      </c>
      <c r="T38" s="74">
        <f>IFERROR(VLOOKUP(J38,'Obs Tecnicas'!$D:$G,4,0),"")</f>
        <v>0</v>
      </c>
      <c r="U38" s="2" t="s">
        <v>28</v>
      </c>
      <c r="V38" s="84">
        <f t="shared" si="1"/>
        <v>9</v>
      </c>
      <c r="W38" s="84">
        <v>5</v>
      </c>
      <c r="X38" s="2" t="e">
        <f>VLOOKUP(J38,Adicionados!B:M,12,0)</f>
        <v>#N/A</v>
      </c>
    </row>
    <row r="39" spans="1:1024" ht="15" customHeight="1">
      <c r="A39" s="74" t="s">
        <v>67</v>
      </c>
      <c r="B39" s="74" t="s">
        <v>159</v>
      </c>
      <c r="C39" s="79" t="s">
        <v>160</v>
      </c>
      <c r="D39" s="74" t="s">
        <v>161</v>
      </c>
      <c r="E39" s="74" t="s">
        <v>162</v>
      </c>
      <c r="F39" s="79" t="s">
        <v>163</v>
      </c>
      <c r="G39" s="74" t="s">
        <v>97</v>
      </c>
      <c r="H39" s="74" t="s">
        <v>114</v>
      </c>
      <c r="I39" s="74" t="s">
        <v>83</v>
      </c>
      <c r="J39" s="80">
        <v>4212228</v>
      </c>
      <c r="K39" s="74" t="s">
        <v>84</v>
      </c>
      <c r="L39" s="74" t="s">
        <v>85</v>
      </c>
      <c r="M39" s="74" t="s">
        <v>165</v>
      </c>
      <c r="N39" s="74" t="s">
        <v>166</v>
      </c>
      <c r="O39" s="81">
        <v>44194</v>
      </c>
      <c r="P39" s="82">
        <f>IFERROR(VLOOKUP(J39,'Obs Tecnicas'!$D:$I,5,0),O39)</f>
        <v>44462</v>
      </c>
      <c r="Q39" s="81" t="str">
        <f ca="1">IF(P39&lt;&gt;"",IF(P39+365&gt;TODAY(),"Calibrado","Vencido"),"")</f>
        <v>Calibrado</v>
      </c>
      <c r="R39" s="83">
        <f>IFERROR(VLOOKUP(J39,'Obs Tecnicas'!$D:$G,2,0),"")</f>
        <v>13840</v>
      </c>
      <c r="S39" s="74" t="str">
        <f>IFERROR(VLOOKUP(J39,'Obs Tecnicas'!$D:$G,3,0),"Hexis")</f>
        <v>ER ANALITICA</v>
      </c>
      <c r="T39" s="74">
        <f>IFERROR(VLOOKUP(J39,'Obs Tecnicas'!$D:$G,4,0),"")</f>
        <v>0</v>
      </c>
      <c r="U39" s="2" t="s">
        <v>28</v>
      </c>
      <c r="V39" s="84">
        <f t="shared" si="1"/>
        <v>9</v>
      </c>
      <c r="W39" s="84">
        <v>5</v>
      </c>
      <c r="X39" s="2" t="e">
        <f>VLOOKUP(J39,Adicionados!B:M,12,0)</f>
        <v>#N/A</v>
      </c>
    </row>
    <row r="40" spans="1:1024" ht="15" customHeight="1">
      <c r="A40" s="74" t="s">
        <v>67</v>
      </c>
      <c r="B40" s="74" t="s">
        <v>159</v>
      </c>
      <c r="C40" s="79" t="s">
        <v>160</v>
      </c>
      <c r="D40" s="74" t="s">
        <v>161</v>
      </c>
      <c r="E40" s="74" t="s">
        <v>162</v>
      </c>
      <c r="F40" s="79" t="s">
        <v>163</v>
      </c>
      <c r="G40" s="74" t="s">
        <v>97</v>
      </c>
      <c r="H40" s="74" t="s">
        <v>114</v>
      </c>
      <c r="I40" s="74" t="s">
        <v>86</v>
      </c>
      <c r="J40" s="80">
        <v>799046</v>
      </c>
      <c r="K40" s="74" t="s">
        <v>136</v>
      </c>
      <c r="L40" s="74" t="s">
        <v>137</v>
      </c>
      <c r="M40" s="74" t="s">
        <v>165</v>
      </c>
      <c r="N40" s="74" t="s">
        <v>166</v>
      </c>
      <c r="O40" s="81">
        <v>44462</v>
      </c>
      <c r="P40" s="82">
        <f>IFERROR(VLOOKUP(J40,'Obs Tecnicas'!$D:$I,5,0),O40)</f>
        <v>44462</v>
      </c>
      <c r="Q40" s="81" t="str">
        <f ca="1">IF(P40&lt;&gt;"",IF(P40+365&gt;TODAY(),"Calibrado","Vencido"),"")</f>
        <v>Calibrado</v>
      </c>
      <c r="R40" s="83">
        <f>IFERROR(VLOOKUP(J40,'Obs Tecnicas'!$D:$G,2,0),"")</f>
        <v>13841</v>
      </c>
      <c r="S40" s="74" t="str">
        <f>IFERROR(VLOOKUP(J40,'Obs Tecnicas'!$D:$G,3,0),"Hexis")</f>
        <v>ER ANALITICA</v>
      </c>
      <c r="T40" s="74">
        <f>IFERROR(VLOOKUP(J40,'Obs Tecnicas'!$D:$G,4,0),"")</f>
        <v>0</v>
      </c>
      <c r="U40" s="2" t="s">
        <v>28</v>
      </c>
      <c r="V40" s="84">
        <f t="shared" si="1"/>
        <v>9</v>
      </c>
      <c r="W40" s="84">
        <v>5</v>
      </c>
      <c r="X40" s="2" t="e">
        <f>VLOOKUP(J40,Adicionados!B:M,12,0)</f>
        <v>#N/A</v>
      </c>
    </row>
    <row r="41" spans="1:1024" ht="15" customHeight="1">
      <c r="A41" s="74" t="s">
        <v>67</v>
      </c>
      <c r="B41" s="74" t="s">
        <v>167</v>
      </c>
      <c r="C41" s="79" t="s">
        <v>168</v>
      </c>
      <c r="D41" s="74" t="s">
        <v>169</v>
      </c>
      <c r="E41" s="74" t="s">
        <v>170</v>
      </c>
      <c r="F41" s="79" t="s">
        <v>171</v>
      </c>
      <c r="G41" s="74" t="s">
        <v>97</v>
      </c>
      <c r="H41" s="74" t="s">
        <v>172</v>
      </c>
      <c r="I41" s="74" t="s">
        <v>79</v>
      </c>
      <c r="J41" s="80">
        <v>140690002033</v>
      </c>
      <c r="K41" s="74" t="s">
        <v>81</v>
      </c>
      <c r="L41" s="74" t="s">
        <v>82</v>
      </c>
      <c r="M41" s="74" t="s">
        <v>174</v>
      </c>
      <c r="N41" s="74" t="s">
        <v>175</v>
      </c>
      <c r="O41" s="81">
        <v>44049</v>
      </c>
      <c r="P41" s="82">
        <f>IFERROR(VLOOKUP(J41,'Obs Tecnicas'!$D:$I,5,0),O41)</f>
        <v>44783</v>
      </c>
      <c r="Q41" s="81" t="str">
        <f ca="1">IF(P41&lt;&gt;"",IF(P41+365&gt;TODAY(),"Calibrado","Vencido"),"")</f>
        <v>Calibrado</v>
      </c>
      <c r="R41" s="83">
        <f>IFERROR(VLOOKUP(J41,'Obs Tecnicas'!$D:$G,2,0),"")</f>
        <v>17575</v>
      </c>
      <c r="S41" s="74" t="str">
        <f>IFERROR(VLOOKUP(J41,'Obs Tecnicas'!$D:$G,3,0),"Hexis")</f>
        <v>ER ANALITICA</v>
      </c>
      <c r="T41" s="74">
        <f>IFERROR(VLOOKUP(J41,'Obs Tecnicas'!$D:$G,4,0),"")</f>
        <v>0</v>
      </c>
      <c r="U41" s="2" t="s">
        <v>332</v>
      </c>
      <c r="V41" s="84">
        <f t="shared" si="1"/>
        <v>8</v>
      </c>
      <c r="W41" s="84">
        <v>6</v>
      </c>
      <c r="X41" s="2" t="e">
        <f>VLOOKUP(J41,Adicionados!B:M,12,0)</f>
        <v>#N/A</v>
      </c>
      <c r="Z41" s="85"/>
      <c r="AB41" s="85"/>
      <c r="AD41" s="85"/>
      <c r="AF41" s="85"/>
      <c r="AG41" s="85"/>
      <c r="AH41" s="85"/>
      <c r="AI41" s="85"/>
      <c r="AK41" s="85"/>
      <c r="AL41" s="85"/>
      <c r="AM41" s="85"/>
      <c r="AN41" s="85"/>
      <c r="AO41" s="85"/>
    </row>
    <row r="42" spans="1:1024" ht="15" customHeight="1">
      <c r="A42" s="74" t="s">
        <v>67</v>
      </c>
      <c r="B42" s="74" t="s">
        <v>167</v>
      </c>
      <c r="C42" s="79" t="s">
        <v>168</v>
      </c>
      <c r="D42" s="74" t="s">
        <v>169</v>
      </c>
      <c r="E42" s="74" t="s">
        <v>170</v>
      </c>
      <c r="F42" s="79" t="s">
        <v>171</v>
      </c>
      <c r="G42" s="74" t="s">
        <v>97</v>
      </c>
      <c r="H42" s="74" t="s">
        <v>172</v>
      </c>
      <c r="I42" s="74" t="s">
        <v>86</v>
      </c>
      <c r="J42" s="80">
        <v>68352</v>
      </c>
      <c r="K42" s="74" t="s">
        <v>87</v>
      </c>
      <c r="L42" s="74" t="s">
        <v>121</v>
      </c>
      <c r="M42" s="74" t="s">
        <v>174</v>
      </c>
      <c r="N42" s="74" t="s">
        <v>175</v>
      </c>
      <c r="O42" s="81">
        <v>44049</v>
      </c>
      <c r="P42" s="82">
        <f>IFERROR(VLOOKUP(J42,'Obs Tecnicas'!$D:$I,5,0),O42)</f>
        <v>44783</v>
      </c>
      <c r="Q42" s="81" t="str">
        <f ca="1">IF(P42&lt;&gt;"",IF(P42+365&gt;TODAY(),"Calibrado","Vencido"),"")</f>
        <v>Calibrado</v>
      </c>
      <c r="R42" s="83">
        <f>IFERROR(VLOOKUP(J42,'Obs Tecnicas'!$D:$G,2,0),"")</f>
        <v>17576</v>
      </c>
      <c r="S42" s="74" t="str">
        <f>IFERROR(VLOOKUP(J42,'Obs Tecnicas'!$D:$G,3,0),"Hexis")</f>
        <v>ER ANALITICA</v>
      </c>
      <c r="T42" s="74">
        <f>IFERROR(VLOOKUP(J42,'Obs Tecnicas'!$D:$G,4,0),"")</f>
        <v>0</v>
      </c>
      <c r="U42" s="2" t="s">
        <v>332</v>
      </c>
      <c r="V42" s="84">
        <f t="shared" si="1"/>
        <v>8</v>
      </c>
      <c r="W42" s="84">
        <v>5</v>
      </c>
      <c r="X42" s="2" t="e">
        <f>VLOOKUP(J42,Adicionados!B:M,12,0)</f>
        <v>#N/A</v>
      </c>
    </row>
    <row r="43" spans="1:1024" ht="15" customHeight="1">
      <c r="A43" s="74" t="s">
        <v>67</v>
      </c>
      <c r="B43" s="74" t="s">
        <v>178</v>
      </c>
      <c r="C43" s="79" t="s">
        <v>179</v>
      </c>
      <c r="D43" s="74" t="s">
        <v>180</v>
      </c>
      <c r="E43" s="74" t="s">
        <v>112</v>
      </c>
      <c r="F43" s="79" t="s">
        <v>113</v>
      </c>
      <c r="G43" s="74" t="s">
        <v>73</v>
      </c>
      <c r="H43" s="74" t="s">
        <v>172</v>
      </c>
      <c r="I43" s="74" t="s">
        <v>83</v>
      </c>
      <c r="J43" s="80">
        <v>59331</v>
      </c>
      <c r="K43" s="74" t="s">
        <v>87</v>
      </c>
      <c r="L43" s="74" t="s">
        <v>157</v>
      </c>
      <c r="M43" s="74" t="s">
        <v>182</v>
      </c>
      <c r="N43" s="74" t="s">
        <v>183</v>
      </c>
      <c r="O43" s="81">
        <v>44105</v>
      </c>
      <c r="P43" s="82">
        <f>IFERROR(VLOOKUP(J43,'Obs Tecnicas'!$D:$I,5,0),O43)</f>
        <v>44783</v>
      </c>
      <c r="Q43" s="81" t="str">
        <f ca="1">IF(P43&lt;&gt;"",IF(P43+365&gt;TODAY(),"Calibrado","Vencido"),"")</f>
        <v>Calibrado</v>
      </c>
      <c r="R43" s="83">
        <f>IFERROR(VLOOKUP(J43,'Obs Tecnicas'!$D:$G,2,0),"")</f>
        <v>17571</v>
      </c>
      <c r="S43" s="74" t="str">
        <f>IFERROR(VLOOKUP(J43,'Obs Tecnicas'!$D:$G,3,0),"Hexis")</f>
        <v>ER ANALITICA</v>
      </c>
      <c r="T43" s="74" t="str">
        <f>IFERROR(VLOOKUP(J43,'Obs Tecnicas'!$D:$G,4,0),"")</f>
        <v>Sonda de condutívidade apresenta vida útil avançada.</v>
      </c>
      <c r="U43" s="2" t="s">
        <v>332</v>
      </c>
      <c r="V43" s="84">
        <f t="shared" si="1"/>
        <v>8</v>
      </c>
      <c r="W43" s="84">
        <v>6</v>
      </c>
      <c r="X43" s="2" t="e">
        <f>VLOOKUP(J43,Adicionados!B:M,12,0)</f>
        <v>#N/A</v>
      </c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  <c r="FY43" s="85"/>
      <c r="FZ43" s="85"/>
      <c r="GA43" s="85"/>
      <c r="GB43" s="85"/>
      <c r="GC43" s="85"/>
      <c r="GD43" s="85"/>
      <c r="GE43" s="85"/>
      <c r="GF43" s="85"/>
      <c r="GG43" s="85"/>
      <c r="GH43" s="85"/>
      <c r="GI43" s="85"/>
      <c r="GJ43" s="85"/>
      <c r="GK43" s="85"/>
      <c r="GL43" s="85"/>
      <c r="GM43" s="85"/>
      <c r="GN43" s="85"/>
      <c r="GO43" s="85"/>
      <c r="GP43" s="85"/>
      <c r="GQ43" s="85"/>
      <c r="GR43" s="85"/>
      <c r="GS43" s="85"/>
      <c r="GT43" s="85"/>
      <c r="GU43" s="85"/>
      <c r="GV43" s="85"/>
      <c r="GW43" s="85"/>
      <c r="GX43" s="85"/>
      <c r="GY43" s="85"/>
      <c r="GZ43" s="85"/>
      <c r="HA43" s="85"/>
      <c r="HB43" s="85"/>
      <c r="HC43" s="85"/>
      <c r="HD43" s="85"/>
      <c r="HE43" s="85"/>
      <c r="HF43" s="85"/>
      <c r="HG43" s="85"/>
      <c r="HH43" s="85"/>
      <c r="HI43" s="85"/>
      <c r="HJ43" s="85"/>
      <c r="HK43" s="85"/>
      <c r="HL43" s="85"/>
      <c r="HM43" s="85"/>
      <c r="HN43" s="85"/>
      <c r="HO43" s="85"/>
      <c r="HP43" s="85"/>
      <c r="HQ43" s="85"/>
      <c r="HR43" s="85"/>
      <c r="HS43" s="85"/>
      <c r="HT43" s="85"/>
      <c r="HU43" s="85"/>
      <c r="HV43" s="85"/>
      <c r="HW43" s="85"/>
      <c r="HX43" s="85"/>
      <c r="HY43" s="85"/>
      <c r="HZ43" s="85"/>
      <c r="IA43" s="85"/>
      <c r="IB43" s="85"/>
      <c r="IC43" s="85"/>
      <c r="ID43" s="85"/>
      <c r="IE43" s="85"/>
      <c r="IF43" s="85"/>
      <c r="IG43" s="85"/>
      <c r="IH43" s="85"/>
      <c r="II43" s="85"/>
      <c r="IJ43" s="85"/>
      <c r="IK43" s="85"/>
      <c r="IL43" s="85"/>
      <c r="IM43" s="85"/>
      <c r="IN43" s="85"/>
      <c r="IO43" s="85"/>
      <c r="IP43" s="85"/>
      <c r="IQ43" s="85"/>
      <c r="IR43" s="85"/>
      <c r="IS43" s="85"/>
      <c r="IT43" s="85"/>
      <c r="IU43" s="85"/>
      <c r="IV43" s="85"/>
      <c r="IW43" s="85"/>
      <c r="IX43" s="85"/>
      <c r="IY43" s="85"/>
      <c r="IZ43" s="85"/>
      <c r="JA43" s="85"/>
      <c r="JB43" s="85"/>
      <c r="JC43" s="85"/>
      <c r="JD43" s="85"/>
      <c r="JE43" s="85"/>
      <c r="JF43" s="85"/>
      <c r="JG43" s="85"/>
      <c r="JH43" s="85"/>
      <c r="JI43" s="85"/>
      <c r="JJ43" s="85"/>
      <c r="JK43" s="85"/>
      <c r="JL43" s="85"/>
      <c r="JM43" s="85"/>
      <c r="JN43" s="85"/>
      <c r="JO43" s="85"/>
      <c r="JP43" s="85"/>
      <c r="JQ43" s="85"/>
      <c r="JR43" s="85"/>
      <c r="JS43" s="85"/>
      <c r="JT43" s="85"/>
      <c r="JU43" s="85"/>
      <c r="JV43" s="85"/>
      <c r="JW43" s="85"/>
      <c r="JX43" s="85"/>
      <c r="JY43" s="85"/>
      <c r="JZ43" s="85"/>
      <c r="KA43" s="85"/>
      <c r="KB43" s="85"/>
      <c r="KC43" s="85"/>
      <c r="KD43" s="85"/>
      <c r="KE43" s="85"/>
      <c r="KF43" s="85"/>
      <c r="KG43" s="85"/>
      <c r="KH43" s="85"/>
      <c r="KI43" s="85"/>
      <c r="KJ43" s="85"/>
      <c r="KK43" s="85"/>
      <c r="KL43" s="85"/>
      <c r="KM43" s="85"/>
      <c r="KN43" s="85"/>
      <c r="KO43" s="85"/>
      <c r="KP43" s="85"/>
      <c r="KQ43" s="85"/>
      <c r="KR43" s="85"/>
      <c r="KS43" s="85"/>
      <c r="KT43" s="85"/>
      <c r="KU43" s="85"/>
      <c r="KV43" s="85"/>
      <c r="KW43" s="85"/>
      <c r="KX43" s="85"/>
      <c r="KY43" s="85"/>
      <c r="KZ43" s="85"/>
      <c r="LA43" s="85"/>
      <c r="LB43" s="85"/>
      <c r="LC43" s="85"/>
      <c r="LD43" s="85"/>
      <c r="LE43" s="85"/>
      <c r="LF43" s="85"/>
      <c r="LG43" s="85"/>
      <c r="LH43" s="85"/>
      <c r="LI43" s="85"/>
      <c r="LJ43" s="85"/>
      <c r="LK43" s="85"/>
      <c r="LL43" s="85"/>
      <c r="LM43" s="85"/>
      <c r="LN43" s="85"/>
      <c r="LO43" s="85"/>
      <c r="LP43" s="85"/>
      <c r="LQ43" s="85"/>
      <c r="LR43" s="85"/>
      <c r="LS43" s="85"/>
      <c r="LT43" s="85"/>
      <c r="LU43" s="85"/>
      <c r="LV43" s="85"/>
      <c r="LW43" s="85"/>
      <c r="LX43" s="85"/>
      <c r="LY43" s="85"/>
      <c r="LZ43" s="85"/>
      <c r="MA43" s="85"/>
      <c r="MB43" s="85"/>
      <c r="MC43" s="85"/>
      <c r="MD43" s="85"/>
      <c r="ME43" s="85"/>
      <c r="MF43" s="85"/>
      <c r="MG43" s="85"/>
      <c r="MH43" s="85"/>
      <c r="MI43" s="85"/>
      <c r="MJ43" s="85"/>
      <c r="MK43" s="85"/>
      <c r="ML43" s="85"/>
      <c r="MM43" s="85"/>
      <c r="MN43" s="85"/>
      <c r="MO43" s="85"/>
      <c r="MP43" s="85"/>
      <c r="MQ43" s="85"/>
      <c r="MR43" s="85"/>
      <c r="MS43" s="85"/>
      <c r="MT43" s="85"/>
      <c r="MU43" s="85"/>
      <c r="MV43" s="85"/>
      <c r="MW43" s="85"/>
      <c r="MX43" s="85"/>
      <c r="MY43" s="85"/>
      <c r="MZ43" s="85"/>
      <c r="NA43" s="85"/>
      <c r="NB43" s="85"/>
      <c r="NC43" s="85"/>
      <c r="ND43" s="85"/>
      <c r="NE43" s="85"/>
      <c r="NF43" s="85"/>
      <c r="NG43" s="85"/>
      <c r="NH43" s="85"/>
      <c r="NI43" s="85"/>
      <c r="NJ43" s="85"/>
      <c r="NK43" s="85"/>
      <c r="NL43" s="85"/>
      <c r="NM43" s="85"/>
      <c r="NN43" s="85"/>
      <c r="NO43" s="85"/>
      <c r="NP43" s="85"/>
      <c r="NQ43" s="85"/>
      <c r="NR43" s="85"/>
      <c r="NS43" s="85"/>
      <c r="NT43" s="85"/>
      <c r="NU43" s="85"/>
      <c r="NV43" s="85"/>
      <c r="NW43" s="85"/>
      <c r="NX43" s="85"/>
      <c r="NY43" s="85"/>
      <c r="NZ43" s="85"/>
      <c r="OA43" s="85"/>
      <c r="OB43" s="85"/>
      <c r="OC43" s="85"/>
      <c r="OD43" s="85"/>
      <c r="OE43" s="85"/>
      <c r="OF43" s="85"/>
      <c r="OG43" s="85"/>
      <c r="OH43" s="85"/>
      <c r="OI43" s="85"/>
      <c r="OJ43" s="85"/>
      <c r="OK43" s="85"/>
      <c r="OL43" s="85"/>
      <c r="OM43" s="85"/>
      <c r="ON43" s="85"/>
      <c r="OO43" s="85"/>
      <c r="OP43" s="85"/>
      <c r="OQ43" s="85"/>
      <c r="OR43" s="85"/>
      <c r="OS43" s="85"/>
      <c r="OT43" s="85"/>
      <c r="OU43" s="85"/>
      <c r="OV43" s="85"/>
      <c r="OW43" s="85"/>
      <c r="OX43" s="85"/>
      <c r="OY43" s="85"/>
      <c r="OZ43" s="85"/>
      <c r="PA43" s="85"/>
      <c r="PB43" s="85"/>
      <c r="PC43" s="85"/>
      <c r="PD43" s="85"/>
      <c r="PE43" s="85"/>
      <c r="PF43" s="85"/>
      <c r="PG43" s="85"/>
      <c r="PH43" s="85"/>
      <c r="PI43" s="85"/>
      <c r="PJ43" s="85"/>
      <c r="PK43" s="85"/>
      <c r="PL43" s="85"/>
      <c r="PM43" s="85"/>
      <c r="PN43" s="85"/>
      <c r="PO43" s="85"/>
      <c r="PP43" s="85"/>
      <c r="PQ43" s="85"/>
      <c r="PR43" s="85"/>
      <c r="PS43" s="85"/>
      <c r="PT43" s="85"/>
      <c r="PU43" s="85"/>
      <c r="PV43" s="85"/>
      <c r="PW43" s="85"/>
      <c r="PX43" s="85"/>
      <c r="PY43" s="85"/>
      <c r="PZ43" s="85"/>
      <c r="QA43" s="85"/>
      <c r="QB43" s="85"/>
      <c r="QC43" s="85"/>
      <c r="QD43" s="85"/>
      <c r="QE43" s="85"/>
      <c r="QF43" s="85"/>
      <c r="QG43" s="85"/>
      <c r="QH43" s="85"/>
      <c r="QI43" s="85"/>
      <c r="QJ43" s="85"/>
      <c r="QK43" s="85"/>
      <c r="QL43" s="85"/>
      <c r="QM43" s="85"/>
      <c r="QN43" s="85"/>
      <c r="QO43" s="85"/>
      <c r="QP43" s="85"/>
      <c r="QQ43" s="85"/>
      <c r="QR43" s="85"/>
      <c r="QS43" s="85"/>
      <c r="QT43" s="85"/>
      <c r="QU43" s="85"/>
      <c r="QV43" s="85"/>
      <c r="QW43" s="85"/>
      <c r="QX43" s="85"/>
      <c r="QY43" s="85"/>
      <c r="QZ43" s="85"/>
      <c r="RA43" s="85"/>
      <c r="RB43" s="85"/>
      <c r="RC43" s="85"/>
      <c r="RD43" s="85"/>
      <c r="RE43" s="85"/>
      <c r="RF43" s="85"/>
      <c r="RG43" s="85"/>
      <c r="RH43" s="85"/>
      <c r="RI43" s="85"/>
      <c r="RJ43" s="85"/>
      <c r="RK43" s="85"/>
      <c r="RL43" s="85"/>
      <c r="RM43" s="85"/>
      <c r="RN43" s="85"/>
      <c r="RO43" s="85"/>
      <c r="RP43" s="85"/>
      <c r="RQ43" s="85"/>
      <c r="RR43" s="85"/>
      <c r="RS43" s="85"/>
      <c r="RT43" s="85"/>
      <c r="RU43" s="85"/>
      <c r="RV43" s="85"/>
      <c r="RW43" s="85"/>
      <c r="RX43" s="85"/>
      <c r="RY43" s="85"/>
      <c r="RZ43" s="85"/>
      <c r="SA43" s="85"/>
      <c r="SB43" s="85"/>
      <c r="SC43" s="85"/>
      <c r="SD43" s="85"/>
      <c r="SE43" s="85"/>
      <c r="SF43" s="85"/>
      <c r="SG43" s="85"/>
      <c r="SH43" s="85"/>
      <c r="SI43" s="85"/>
      <c r="SJ43" s="85"/>
      <c r="SK43" s="85"/>
      <c r="SL43" s="85"/>
      <c r="SM43" s="85"/>
      <c r="SN43" s="85"/>
      <c r="SO43" s="85"/>
      <c r="SP43" s="85"/>
      <c r="SQ43" s="85"/>
      <c r="SR43" s="85"/>
      <c r="SS43" s="85"/>
      <c r="ST43" s="85"/>
      <c r="SU43" s="85"/>
      <c r="SV43" s="85"/>
      <c r="SW43" s="85"/>
      <c r="SX43" s="85"/>
      <c r="SY43" s="85"/>
      <c r="SZ43" s="85"/>
      <c r="TA43" s="85"/>
      <c r="TB43" s="85"/>
      <c r="TC43" s="85"/>
      <c r="TD43" s="85"/>
      <c r="TE43" s="85"/>
      <c r="TF43" s="85"/>
      <c r="TG43" s="85"/>
      <c r="TH43" s="85"/>
      <c r="TI43" s="85"/>
      <c r="TJ43" s="85"/>
      <c r="TK43" s="85"/>
      <c r="TL43" s="85"/>
      <c r="TM43" s="85"/>
      <c r="TN43" s="85"/>
      <c r="TO43" s="85"/>
      <c r="TP43" s="85"/>
      <c r="TQ43" s="85"/>
      <c r="TR43" s="85"/>
      <c r="TS43" s="85"/>
      <c r="TT43" s="85"/>
      <c r="TU43" s="85"/>
      <c r="TV43" s="85"/>
      <c r="TW43" s="85"/>
      <c r="TX43" s="85"/>
      <c r="TY43" s="85"/>
      <c r="TZ43" s="85"/>
      <c r="UA43" s="85"/>
      <c r="UB43" s="85"/>
      <c r="UC43" s="85"/>
      <c r="UD43" s="85"/>
      <c r="UE43" s="85"/>
      <c r="UF43" s="85"/>
      <c r="UG43" s="85"/>
      <c r="UH43" s="85"/>
      <c r="UI43" s="85"/>
      <c r="UJ43" s="85"/>
      <c r="UK43" s="85"/>
      <c r="UL43" s="85"/>
      <c r="UM43" s="85"/>
      <c r="UN43" s="85"/>
      <c r="UO43" s="85"/>
      <c r="UP43" s="85"/>
      <c r="UQ43" s="85"/>
      <c r="UR43" s="85"/>
      <c r="US43" s="85"/>
      <c r="UT43" s="85"/>
      <c r="UU43" s="85"/>
      <c r="UV43" s="85"/>
      <c r="UW43" s="85"/>
      <c r="UX43" s="85"/>
      <c r="UY43" s="85"/>
      <c r="UZ43" s="85"/>
      <c r="VA43" s="85"/>
      <c r="VB43" s="85"/>
      <c r="VC43" s="85"/>
      <c r="VD43" s="85"/>
      <c r="VE43" s="85"/>
      <c r="VF43" s="85"/>
      <c r="VG43" s="85"/>
      <c r="VH43" s="85"/>
      <c r="VI43" s="85"/>
      <c r="VJ43" s="85"/>
      <c r="VK43" s="85"/>
      <c r="VL43" s="85"/>
      <c r="VM43" s="85"/>
      <c r="VN43" s="85"/>
      <c r="VO43" s="85"/>
      <c r="VP43" s="85"/>
      <c r="VQ43" s="85"/>
      <c r="VR43" s="85"/>
      <c r="VS43" s="85"/>
      <c r="VT43" s="85"/>
      <c r="VU43" s="85"/>
      <c r="VV43" s="85"/>
      <c r="VW43" s="85"/>
      <c r="VX43" s="85"/>
      <c r="VY43" s="85"/>
      <c r="VZ43" s="85"/>
      <c r="WA43" s="85"/>
      <c r="WB43" s="85"/>
      <c r="WC43" s="85"/>
      <c r="WD43" s="85"/>
      <c r="WE43" s="85"/>
      <c r="WF43" s="85"/>
      <c r="WG43" s="85"/>
      <c r="WH43" s="85"/>
      <c r="WI43" s="85"/>
      <c r="WJ43" s="85"/>
      <c r="WK43" s="85"/>
      <c r="WL43" s="85"/>
      <c r="WM43" s="85"/>
      <c r="WN43" s="85"/>
      <c r="WO43" s="85"/>
      <c r="WP43" s="85"/>
      <c r="WQ43" s="85"/>
      <c r="WR43" s="85"/>
      <c r="WS43" s="85"/>
      <c r="WT43" s="85"/>
      <c r="WU43" s="85"/>
      <c r="WV43" s="85"/>
      <c r="WW43" s="85"/>
      <c r="WX43" s="85"/>
      <c r="WY43" s="85"/>
      <c r="WZ43" s="85"/>
      <c r="XA43" s="85"/>
      <c r="XB43" s="85"/>
      <c r="XC43" s="85"/>
      <c r="XD43" s="85"/>
      <c r="XE43" s="85"/>
      <c r="XF43" s="85"/>
      <c r="XG43" s="85"/>
      <c r="XH43" s="85"/>
      <c r="XI43" s="85"/>
      <c r="XJ43" s="85"/>
      <c r="XK43" s="85"/>
      <c r="XL43" s="85"/>
      <c r="XM43" s="85"/>
      <c r="XN43" s="85"/>
      <c r="XO43" s="85"/>
      <c r="XP43" s="85"/>
      <c r="XQ43" s="85"/>
      <c r="XR43" s="85"/>
      <c r="XS43" s="85"/>
      <c r="XT43" s="85"/>
      <c r="XU43" s="85"/>
      <c r="XV43" s="85"/>
      <c r="XW43" s="85"/>
      <c r="XX43" s="85"/>
      <c r="XY43" s="85"/>
      <c r="XZ43" s="85"/>
      <c r="YA43" s="85"/>
      <c r="YB43" s="85"/>
      <c r="YC43" s="85"/>
      <c r="YD43" s="85"/>
      <c r="YE43" s="85"/>
      <c r="YF43" s="85"/>
      <c r="YG43" s="85"/>
      <c r="YH43" s="85"/>
      <c r="YI43" s="85"/>
      <c r="YJ43" s="85"/>
      <c r="YK43" s="85"/>
      <c r="YL43" s="85"/>
      <c r="YM43" s="85"/>
      <c r="YN43" s="85"/>
      <c r="YO43" s="85"/>
      <c r="YP43" s="85"/>
      <c r="YQ43" s="85"/>
      <c r="YR43" s="85"/>
      <c r="YS43" s="85"/>
      <c r="YT43" s="85"/>
      <c r="YU43" s="85"/>
      <c r="YV43" s="85"/>
      <c r="YW43" s="85"/>
      <c r="YX43" s="85"/>
      <c r="YY43" s="85"/>
      <c r="YZ43" s="85"/>
      <c r="ZA43" s="85"/>
      <c r="ZB43" s="85"/>
      <c r="ZC43" s="85"/>
      <c r="ZD43" s="85"/>
      <c r="ZE43" s="85"/>
      <c r="ZF43" s="85"/>
      <c r="ZG43" s="85"/>
      <c r="ZH43" s="85"/>
      <c r="ZI43" s="85"/>
      <c r="ZJ43" s="85"/>
      <c r="ZK43" s="85"/>
      <c r="ZL43" s="85"/>
      <c r="ZM43" s="85"/>
      <c r="ZN43" s="85"/>
      <c r="ZO43" s="85"/>
      <c r="ZP43" s="85"/>
      <c r="ZQ43" s="85"/>
      <c r="ZR43" s="85"/>
      <c r="ZS43" s="85"/>
      <c r="ZT43" s="85"/>
      <c r="ZU43" s="85"/>
      <c r="ZV43" s="85"/>
      <c r="ZW43" s="85"/>
      <c r="ZX43" s="85"/>
      <c r="ZY43" s="85"/>
      <c r="ZZ43" s="85"/>
      <c r="AAA43" s="85"/>
      <c r="AAB43" s="85"/>
      <c r="AAC43" s="85"/>
      <c r="AAD43" s="85"/>
      <c r="AAE43" s="85"/>
      <c r="AAF43" s="85"/>
      <c r="AAG43" s="85"/>
      <c r="AAH43" s="85"/>
      <c r="AAI43" s="85"/>
      <c r="AAJ43" s="85"/>
      <c r="AAK43" s="85"/>
      <c r="AAL43" s="85"/>
      <c r="AAM43" s="85"/>
      <c r="AAN43" s="85"/>
      <c r="AAO43" s="85"/>
      <c r="AAP43" s="85"/>
      <c r="AAQ43" s="85"/>
      <c r="AAR43" s="85"/>
      <c r="AAS43" s="85"/>
      <c r="AAT43" s="85"/>
      <c r="AAU43" s="85"/>
      <c r="AAV43" s="85"/>
      <c r="AAW43" s="85"/>
      <c r="AAX43" s="85"/>
      <c r="AAY43" s="85"/>
      <c r="AAZ43" s="85"/>
      <c r="ABA43" s="85"/>
      <c r="ABB43" s="85"/>
      <c r="ABC43" s="85"/>
      <c r="ABD43" s="85"/>
      <c r="ABE43" s="85"/>
      <c r="ABF43" s="85"/>
      <c r="ABG43" s="85"/>
      <c r="ABH43" s="85"/>
      <c r="ABI43" s="85"/>
      <c r="ABJ43" s="85"/>
      <c r="ABK43" s="85"/>
      <c r="ABL43" s="85"/>
      <c r="ABM43" s="85"/>
      <c r="ABN43" s="85"/>
      <c r="ABO43" s="85"/>
      <c r="ABP43" s="85"/>
      <c r="ABQ43" s="85"/>
      <c r="ABR43" s="85"/>
      <c r="ABS43" s="85"/>
      <c r="ABT43" s="85"/>
      <c r="ABU43" s="85"/>
      <c r="ABV43" s="85"/>
      <c r="ABW43" s="85"/>
      <c r="ABX43" s="85"/>
      <c r="ABY43" s="85"/>
      <c r="ABZ43" s="85"/>
      <c r="ACA43" s="85"/>
      <c r="ACB43" s="85"/>
      <c r="ACC43" s="85"/>
      <c r="ACD43" s="85"/>
      <c r="ACE43" s="85"/>
      <c r="ACF43" s="85"/>
      <c r="ACG43" s="85"/>
      <c r="ACH43" s="85"/>
      <c r="ACI43" s="85"/>
      <c r="ACJ43" s="85"/>
      <c r="ACK43" s="85"/>
      <c r="ACL43" s="85"/>
      <c r="ACM43" s="85"/>
      <c r="ACN43" s="85"/>
      <c r="ACO43" s="85"/>
      <c r="ACP43" s="85"/>
      <c r="ACQ43" s="85"/>
      <c r="ACR43" s="85"/>
      <c r="ACS43" s="85"/>
      <c r="ACT43" s="85"/>
      <c r="ACU43" s="85"/>
      <c r="ACV43" s="85"/>
      <c r="ACW43" s="85"/>
      <c r="ACX43" s="85"/>
      <c r="ACY43" s="85"/>
      <c r="ACZ43" s="85"/>
      <c r="ADA43" s="85"/>
      <c r="ADB43" s="85"/>
      <c r="ADC43" s="85"/>
      <c r="ADD43" s="85"/>
      <c r="ADE43" s="85"/>
      <c r="ADF43" s="85"/>
      <c r="ADG43" s="85"/>
      <c r="ADH43" s="85"/>
      <c r="ADI43" s="85"/>
      <c r="ADJ43" s="85"/>
      <c r="ADK43" s="85"/>
      <c r="ADL43" s="85"/>
      <c r="ADM43" s="85"/>
      <c r="ADN43" s="85"/>
      <c r="ADO43" s="85"/>
      <c r="ADP43" s="85"/>
      <c r="ADQ43" s="85"/>
      <c r="ADR43" s="85"/>
      <c r="ADS43" s="85"/>
      <c r="ADT43" s="85"/>
      <c r="ADU43" s="85"/>
      <c r="ADV43" s="85"/>
      <c r="ADW43" s="85"/>
      <c r="ADX43" s="85"/>
      <c r="ADY43" s="85"/>
      <c r="ADZ43" s="85"/>
      <c r="AEA43" s="85"/>
      <c r="AEB43" s="85"/>
      <c r="AEC43" s="85"/>
      <c r="AED43" s="85"/>
      <c r="AEE43" s="85"/>
      <c r="AEF43" s="85"/>
      <c r="AEG43" s="85"/>
      <c r="AEH43" s="85"/>
      <c r="AEI43" s="85"/>
      <c r="AEJ43" s="85"/>
      <c r="AEK43" s="85"/>
      <c r="AEL43" s="85"/>
      <c r="AEM43" s="85"/>
      <c r="AEN43" s="85"/>
      <c r="AEO43" s="85"/>
      <c r="AEP43" s="85"/>
      <c r="AEQ43" s="85"/>
      <c r="AER43" s="85"/>
      <c r="AES43" s="85"/>
      <c r="AET43" s="85"/>
      <c r="AEU43" s="85"/>
      <c r="AEV43" s="85"/>
      <c r="AEW43" s="85"/>
      <c r="AEX43" s="85"/>
      <c r="AEY43" s="85"/>
      <c r="AEZ43" s="85"/>
      <c r="AFA43" s="85"/>
      <c r="AFB43" s="85"/>
      <c r="AFC43" s="85"/>
      <c r="AFD43" s="85"/>
      <c r="AFE43" s="85"/>
      <c r="AFF43" s="85"/>
      <c r="AFG43" s="85"/>
      <c r="AFH43" s="85"/>
      <c r="AFI43" s="85"/>
      <c r="AFJ43" s="85"/>
      <c r="AFK43" s="85"/>
      <c r="AFL43" s="85"/>
      <c r="AFM43" s="85"/>
      <c r="AFN43" s="85"/>
      <c r="AFO43" s="85"/>
      <c r="AFP43" s="85"/>
      <c r="AFQ43" s="85"/>
      <c r="AFR43" s="85"/>
      <c r="AFS43" s="85"/>
      <c r="AFT43" s="85"/>
      <c r="AFU43" s="85"/>
      <c r="AFV43" s="85"/>
      <c r="AFW43" s="85"/>
      <c r="AFX43" s="85"/>
      <c r="AFY43" s="85"/>
      <c r="AFZ43" s="85"/>
      <c r="AGA43" s="85"/>
      <c r="AGB43" s="85"/>
      <c r="AGC43" s="85"/>
      <c r="AGD43" s="85"/>
      <c r="AGE43" s="85"/>
      <c r="AGF43" s="85"/>
      <c r="AGG43" s="85"/>
      <c r="AGH43" s="85"/>
      <c r="AGI43" s="85"/>
      <c r="AGJ43" s="85"/>
      <c r="AGK43" s="85"/>
      <c r="AGL43" s="85"/>
      <c r="AGM43" s="85"/>
      <c r="AGN43" s="85"/>
      <c r="AGO43" s="85"/>
      <c r="AGP43" s="85"/>
      <c r="AGQ43" s="85"/>
      <c r="AGR43" s="85"/>
      <c r="AGS43" s="85"/>
      <c r="AGT43" s="85"/>
      <c r="AGU43" s="85"/>
      <c r="AGV43" s="85"/>
      <c r="AGW43" s="85"/>
      <c r="AGX43" s="85"/>
      <c r="AGY43" s="85"/>
      <c r="AGZ43" s="85"/>
      <c r="AHA43" s="85"/>
      <c r="AHB43" s="85"/>
      <c r="AHC43" s="85"/>
      <c r="AHD43" s="85"/>
      <c r="AHE43" s="85"/>
      <c r="AHF43" s="85"/>
      <c r="AHG43" s="85"/>
      <c r="AHH43" s="85"/>
      <c r="AHI43" s="85"/>
      <c r="AHJ43" s="85"/>
      <c r="AHK43" s="85"/>
      <c r="AHL43" s="85"/>
      <c r="AHM43" s="85"/>
      <c r="AHN43" s="85"/>
      <c r="AHO43" s="85"/>
      <c r="AHP43" s="85"/>
      <c r="AHQ43" s="85"/>
      <c r="AHR43" s="85"/>
      <c r="AHS43" s="85"/>
      <c r="AHT43" s="85"/>
      <c r="AHU43" s="85"/>
      <c r="AHV43" s="85"/>
      <c r="AHW43" s="85"/>
      <c r="AHX43" s="85"/>
      <c r="AHY43" s="85"/>
      <c r="AHZ43" s="85"/>
      <c r="AIA43" s="85"/>
      <c r="AIB43" s="85"/>
      <c r="AIC43" s="85"/>
      <c r="AID43" s="85"/>
      <c r="AIE43" s="85"/>
      <c r="AIF43" s="85"/>
      <c r="AIG43" s="85"/>
      <c r="AIH43" s="85"/>
      <c r="AII43" s="85"/>
      <c r="AIJ43" s="85"/>
      <c r="AIK43" s="85"/>
      <c r="AIL43" s="85"/>
      <c r="AIM43" s="85"/>
      <c r="AIN43" s="85"/>
      <c r="AIO43" s="85"/>
      <c r="AIP43" s="85"/>
      <c r="AIQ43" s="85"/>
      <c r="AIR43" s="85"/>
      <c r="AIS43" s="85"/>
      <c r="AIT43" s="85"/>
      <c r="AIU43" s="85"/>
      <c r="AIV43" s="85"/>
      <c r="AIW43" s="85"/>
      <c r="AIX43" s="85"/>
      <c r="AIY43" s="85"/>
      <c r="AIZ43" s="85"/>
      <c r="AJA43" s="85"/>
      <c r="AJB43" s="85"/>
      <c r="AJC43" s="85"/>
      <c r="AJD43" s="85"/>
      <c r="AJE43" s="85"/>
      <c r="AJF43" s="85"/>
      <c r="AJG43" s="85"/>
      <c r="AJH43" s="85"/>
      <c r="AJI43" s="85"/>
      <c r="AJJ43" s="85"/>
      <c r="AJK43" s="85"/>
      <c r="AJL43" s="85"/>
      <c r="AJM43" s="85"/>
      <c r="AJN43" s="85"/>
      <c r="AJO43" s="85"/>
      <c r="AJP43" s="85"/>
      <c r="AJQ43" s="85"/>
      <c r="AJR43" s="85"/>
      <c r="AJS43" s="85"/>
      <c r="AJT43" s="85"/>
      <c r="AJU43" s="85"/>
      <c r="AJV43" s="85"/>
      <c r="AJW43" s="85"/>
      <c r="AJX43" s="85"/>
      <c r="AJY43" s="85"/>
      <c r="AJZ43" s="85"/>
      <c r="AKA43" s="85"/>
      <c r="AKB43" s="85"/>
      <c r="AKC43" s="85"/>
      <c r="AKD43" s="85"/>
      <c r="AKE43" s="85"/>
      <c r="AKF43" s="85"/>
      <c r="AKG43" s="85"/>
      <c r="AKH43" s="85"/>
      <c r="AKI43" s="85"/>
      <c r="AKJ43" s="85"/>
      <c r="AKK43" s="85"/>
      <c r="AKL43" s="85"/>
      <c r="AKM43" s="85"/>
      <c r="AKN43" s="85"/>
      <c r="AKO43" s="85"/>
      <c r="AKP43" s="85"/>
      <c r="AKQ43" s="85"/>
      <c r="AKR43" s="85"/>
      <c r="AKS43" s="85"/>
      <c r="AKT43" s="85"/>
      <c r="AKU43" s="85"/>
      <c r="AKV43" s="85"/>
      <c r="AKW43" s="85"/>
      <c r="AKX43" s="85"/>
      <c r="AKY43" s="85"/>
      <c r="AKZ43" s="85"/>
      <c r="ALA43" s="85"/>
      <c r="ALB43" s="85"/>
      <c r="ALC43" s="85"/>
      <c r="ALD43" s="85"/>
      <c r="ALE43" s="85"/>
      <c r="ALF43" s="85"/>
      <c r="ALG43" s="85"/>
      <c r="ALH43" s="85"/>
      <c r="ALI43" s="85"/>
      <c r="ALJ43" s="85"/>
      <c r="ALK43" s="85"/>
      <c r="ALL43" s="85"/>
      <c r="ALM43" s="85"/>
      <c r="ALN43" s="85"/>
      <c r="ALO43" s="85"/>
      <c r="ALP43" s="85"/>
      <c r="ALQ43" s="85"/>
      <c r="ALR43" s="85"/>
      <c r="ALS43" s="85"/>
      <c r="ALT43" s="85"/>
      <c r="ALU43" s="85"/>
      <c r="ALV43" s="85"/>
      <c r="ALW43" s="85"/>
      <c r="ALX43" s="85"/>
      <c r="ALY43" s="85"/>
      <c r="ALZ43" s="85"/>
      <c r="AMA43" s="85"/>
      <c r="AMB43" s="85"/>
      <c r="AMC43" s="85"/>
      <c r="AMD43" s="85"/>
      <c r="AME43" s="85"/>
      <c r="AMF43" s="85"/>
      <c r="AMG43" s="85"/>
      <c r="AMH43" s="85"/>
      <c r="AMI43" s="85"/>
      <c r="AMJ43" s="85"/>
    </row>
    <row r="44" spans="1:1024" ht="15" customHeight="1">
      <c r="A44" s="74" t="s">
        <v>67</v>
      </c>
      <c r="B44" s="74" t="s">
        <v>178</v>
      </c>
      <c r="C44" s="79" t="s">
        <v>179</v>
      </c>
      <c r="D44" s="74" t="s">
        <v>180</v>
      </c>
      <c r="E44" s="74" t="s">
        <v>112</v>
      </c>
      <c r="F44" s="79" t="s">
        <v>113</v>
      </c>
      <c r="G44" s="74" t="s">
        <v>73</v>
      </c>
      <c r="H44" s="74" t="s">
        <v>172</v>
      </c>
      <c r="I44" s="74" t="s">
        <v>86</v>
      </c>
      <c r="J44" s="80">
        <v>59343</v>
      </c>
      <c r="K44" s="74" t="s">
        <v>87</v>
      </c>
      <c r="L44" s="74" t="s">
        <v>121</v>
      </c>
      <c r="M44" s="74" t="s">
        <v>182</v>
      </c>
      <c r="N44" s="74" t="s">
        <v>183</v>
      </c>
      <c r="O44" s="81">
        <v>44105</v>
      </c>
      <c r="P44" s="82">
        <f>IFERROR(VLOOKUP(J44,'Obs Tecnicas'!$D:$I,5,0),O44)</f>
        <v>44783</v>
      </c>
      <c r="Q44" s="81" t="str">
        <f ca="1">IF(P44&lt;&gt;"",IF(P44+365&gt;TODAY(),"Calibrado","Vencido"),"")</f>
        <v>Calibrado</v>
      </c>
      <c r="R44" s="83">
        <f>IFERROR(VLOOKUP(J44,'Obs Tecnicas'!$D:$G,2,0),"")</f>
        <v>17572</v>
      </c>
      <c r="S44" s="74" t="str">
        <f>IFERROR(VLOOKUP(J44,'Obs Tecnicas'!$D:$G,3,0),"Hexis")</f>
        <v>ER ANALITICA</v>
      </c>
      <c r="T44" s="74">
        <f>IFERROR(VLOOKUP(J44,'Obs Tecnicas'!$D:$G,4,0),"")</f>
        <v>0</v>
      </c>
      <c r="U44" s="2" t="s">
        <v>332</v>
      </c>
      <c r="V44" s="84">
        <f t="shared" si="1"/>
        <v>8</v>
      </c>
      <c r="W44" s="84">
        <v>6</v>
      </c>
      <c r="X44" s="2" t="e">
        <f>VLOOKUP(J44,Adicionados!B:M,12,0)</f>
        <v>#N/A</v>
      </c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  <c r="FY44" s="85"/>
      <c r="FZ44" s="85"/>
      <c r="GA44" s="85"/>
      <c r="GB44" s="85"/>
      <c r="GC44" s="85"/>
      <c r="GD44" s="85"/>
      <c r="GE44" s="85"/>
      <c r="GF44" s="85"/>
      <c r="GG44" s="85"/>
      <c r="GH44" s="85"/>
      <c r="GI44" s="85"/>
      <c r="GJ44" s="85"/>
      <c r="GK44" s="85"/>
      <c r="GL44" s="85"/>
      <c r="GM44" s="85"/>
      <c r="GN44" s="85"/>
      <c r="GO44" s="85"/>
      <c r="GP44" s="85"/>
      <c r="GQ44" s="85"/>
      <c r="GR44" s="85"/>
      <c r="GS44" s="85"/>
      <c r="GT44" s="85"/>
      <c r="GU44" s="85"/>
      <c r="GV44" s="85"/>
      <c r="GW44" s="85"/>
      <c r="GX44" s="85"/>
      <c r="GY44" s="85"/>
      <c r="GZ44" s="85"/>
      <c r="HA44" s="85"/>
      <c r="HB44" s="85"/>
      <c r="HC44" s="85"/>
      <c r="HD44" s="85"/>
      <c r="HE44" s="85"/>
      <c r="HF44" s="85"/>
      <c r="HG44" s="85"/>
      <c r="HH44" s="85"/>
      <c r="HI44" s="85"/>
      <c r="HJ44" s="85"/>
      <c r="HK44" s="85"/>
      <c r="HL44" s="85"/>
      <c r="HM44" s="85"/>
      <c r="HN44" s="85"/>
      <c r="HO44" s="85"/>
      <c r="HP44" s="85"/>
      <c r="HQ44" s="85"/>
      <c r="HR44" s="85"/>
      <c r="HS44" s="85"/>
      <c r="HT44" s="85"/>
      <c r="HU44" s="85"/>
      <c r="HV44" s="85"/>
      <c r="HW44" s="85"/>
      <c r="HX44" s="85"/>
      <c r="HY44" s="85"/>
      <c r="HZ44" s="85"/>
      <c r="IA44" s="85"/>
      <c r="IB44" s="85"/>
      <c r="IC44" s="85"/>
      <c r="ID44" s="85"/>
      <c r="IE44" s="85"/>
      <c r="IF44" s="85"/>
      <c r="IG44" s="85"/>
      <c r="IH44" s="85"/>
      <c r="II44" s="85"/>
      <c r="IJ44" s="85"/>
      <c r="IK44" s="85"/>
      <c r="IL44" s="85"/>
      <c r="IM44" s="85"/>
      <c r="IN44" s="85"/>
      <c r="IO44" s="85"/>
      <c r="IP44" s="85"/>
      <c r="IQ44" s="85"/>
      <c r="IR44" s="85"/>
      <c r="IS44" s="85"/>
      <c r="IT44" s="85"/>
      <c r="IU44" s="85"/>
      <c r="IV44" s="85"/>
      <c r="IW44" s="85"/>
      <c r="IX44" s="85"/>
      <c r="IY44" s="85"/>
      <c r="IZ44" s="85"/>
      <c r="JA44" s="85"/>
      <c r="JB44" s="85"/>
      <c r="JC44" s="85"/>
      <c r="JD44" s="85"/>
      <c r="JE44" s="85"/>
      <c r="JF44" s="85"/>
      <c r="JG44" s="85"/>
      <c r="JH44" s="85"/>
      <c r="JI44" s="85"/>
      <c r="JJ44" s="85"/>
      <c r="JK44" s="85"/>
      <c r="JL44" s="85"/>
      <c r="JM44" s="85"/>
      <c r="JN44" s="85"/>
      <c r="JO44" s="85"/>
      <c r="JP44" s="85"/>
      <c r="JQ44" s="85"/>
      <c r="JR44" s="85"/>
      <c r="JS44" s="85"/>
      <c r="JT44" s="85"/>
      <c r="JU44" s="85"/>
      <c r="JV44" s="85"/>
      <c r="JW44" s="85"/>
      <c r="JX44" s="85"/>
      <c r="JY44" s="85"/>
      <c r="JZ44" s="85"/>
      <c r="KA44" s="85"/>
      <c r="KB44" s="85"/>
      <c r="KC44" s="85"/>
      <c r="KD44" s="85"/>
      <c r="KE44" s="85"/>
      <c r="KF44" s="85"/>
      <c r="KG44" s="85"/>
      <c r="KH44" s="85"/>
      <c r="KI44" s="85"/>
      <c r="KJ44" s="85"/>
      <c r="KK44" s="85"/>
      <c r="KL44" s="85"/>
      <c r="KM44" s="85"/>
      <c r="KN44" s="85"/>
      <c r="KO44" s="85"/>
      <c r="KP44" s="85"/>
      <c r="KQ44" s="85"/>
      <c r="KR44" s="85"/>
      <c r="KS44" s="85"/>
      <c r="KT44" s="85"/>
      <c r="KU44" s="85"/>
      <c r="KV44" s="85"/>
      <c r="KW44" s="85"/>
      <c r="KX44" s="85"/>
      <c r="KY44" s="85"/>
      <c r="KZ44" s="85"/>
      <c r="LA44" s="85"/>
      <c r="LB44" s="85"/>
      <c r="LC44" s="85"/>
      <c r="LD44" s="85"/>
      <c r="LE44" s="85"/>
      <c r="LF44" s="85"/>
      <c r="LG44" s="85"/>
      <c r="LH44" s="85"/>
      <c r="LI44" s="85"/>
      <c r="LJ44" s="85"/>
      <c r="LK44" s="85"/>
      <c r="LL44" s="85"/>
      <c r="LM44" s="85"/>
      <c r="LN44" s="85"/>
      <c r="LO44" s="85"/>
      <c r="LP44" s="85"/>
      <c r="LQ44" s="85"/>
      <c r="LR44" s="85"/>
      <c r="LS44" s="85"/>
      <c r="LT44" s="85"/>
      <c r="LU44" s="85"/>
      <c r="LV44" s="85"/>
      <c r="LW44" s="85"/>
      <c r="LX44" s="85"/>
      <c r="LY44" s="85"/>
      <c r="LZ44" s="85"/>
      <c r="MA44" s="85"/>
      <c r="MB44" s="85"/>
      <c r="MC44" s="85"/>
      <c r="MD44" s="85"/>
      <c r="ME44" s="85"/>
      <c r="MF44" s="85"/>
      <c r="MG44" s="85"/>
      <c r="MH44" s="85"/>
      <c r="MI44" s="85"/>
      <c r="MJ44" s="85"/>
      <c r="MK44" s="85"/>
      <c r="ML44" s="85"/>
      <c r="MM44" s="85"/>
      <c r="MN44" s="85"/>
      <c r="MO44" s="85"/>
      <c r="MP44" s="85"/>
      <c r="MQ44" s="85"/>
      <c r="MR44" s="85"/>
      <c r="MS44" s="85"/>
      <c r="MT44" s="85"/>
      <c r="MU44" s="85"/>
      <c r="MV44" s="85"/>
      <c r="MW44" s="85"/>
      <c r="MX44" s="85"/>
      <c r="MY44" s="85"/>
      <c r="MZ44" s="85"/>
      <c r="NA44" s="85"/>
      <c r="NB44" s="85"/>
      <c r="NC44" s="85"/>
      <c r="ND44" s="85"/>
      <c r="NE44" s="85"/>
      <c r="NF44" s="85"/>
      <c r="NG44" s="85"/>
      <c r="NH44" s="85"/>
      <c r="NI44" s="85"/>
      <c r="NJ44" s="85"/>
      <c r="NK44" s="85"/>
      <c r="NL44" s="85"/>
      <c r="NM44" s="85"/>
      <c r="NN44" s="85"/>
      <c r="NO44" s="85"/>
      <c r="NP44" s="85"/>
      <c r="NQ44" s="85"/>
      <c r="NR44" s="85"/>
      <c r="NS44" s="85"/>
      <c r="NT44" s="85"/>
      <c r="NU44" s="85"/>
      <c r="NV44" s="85"/>
      <c r="NW44" s="85"/>
      <c r="NX44" s="85"/>
      <c r="NY44" s="85"/>
      <c r="NZ44" s="85"/>
      <c r="OA44" s="85"/>
      <c r="OB44" s="85"/>
      <c r="OC44" s="85"/>
      <c r="OD44" s="85"/>
      <c r="OE44" s="85"/>
      <c r="OF44" s="85"/>
      <c r="OG44" s="85"/>
      <c r="OH44" s="85"/>
      <c r="OI44" s="85"/>
      <c r="OJ44" s="85"/>
      <c r="OK44" s="85"/>
      <c r="OL44" s="85"/>
      <c r="OM44" s="85"/>
      <c r="ON44" s="85"/>
      <c r="OO44" s="85"/>
      <c r="OP44" s="85"/>
      <c r="OQ44" s="85"/>
      <c r="OR44" s="85"/>
      <c r="OS44" s="85"/>
      <c r="OT44" s="85"/>
      <c r="OU44" s="85"/>
      <c r="OV44" s="85"/>
      <c r="OW44" s="85"/>
      <c r="OX44" s="85"/>
      <c r="OY44" s="85"/>
      <c r="OZ44" s="85"/>
      <c r="PA44" s="85"/>
      <c r="PB44" s="85"/>
      <c r="PC44" s="85"/>
      <c r="PD44" s="85"/>
      <c r="PE44" s="85"/>
      <c r="PF44" s="85"/>
      <c r="PG44" s="85"/>
      <c r="PH44" s="85"/>
      <c r="PI44" s="85"/>
      <c r="PJ44" s="85"/>
      <c r="PK44" s="85"/>
      <c r="PL44" s="85"/>
      <c r="PM44" s="85"/>
      <c r="PN44" s="85"/>
      <c r="PO44" s="85"/>
      <c r="PP44" s="85"/>
      <c r="PQ44" s="85"/>
      <c r="PR44" s="85"/>
      <c r="PS44" s="85"/>
      <c r="PT44" s="85"/>
      <c r="PU44" s="85"/>
      <c r="PV44" s="85"/>
      <c r="PW44" s="85"/>
      <c r="PX44" s="85"/>
      <c r="PY44" s="85"/>
      <c r="PZ44" s="85"/>
      <c r="QA44" s="85"/>
      <c r="QB44" s="85"/>
      <c r="QC44" s="85"/>
      <c r="QD44" s="85"/>
      <c r="QE44" s="85"/>
      <c r="QF44" s="85"/>
      <c r="QG44" s="85"/>
      <c r="QH44" s="85"/>
      <c r="QI44" s="85"/>
      <c r="QJ44" s="85"/>
      <c r="QK44" s="85"/>
      <c r="QL44" s="85"/>
      <c r="QM44" s="85"/>
      <c r="QN44" s="85"/>
      <c r="QO44" s="85"/>
      <c r="QP44" s="85"/>
      <c r="QQ44" s="85"/>
      <c r="QR44" s="85"/>
      <c r="QS44" s="85"/>
      <c r="QT44" s="85"/>
      <c r="QU44" s="85"/>
      <c r="QV44" s="85"/>
      <c r="QW44" s="85"/>
      <c r="QX44" s="85"/>
      <c r="QY44" s="85"/>
      <c r="QZ44" s="85"/>
      <c r="RA44" s="85"/>
      <c r="RB44" s="85"/>
      <c r="RC44" s="85"/>
      <c r="RD44" s="85"/>
      <c r="RE44" s="85"/>
      <c r="RF44" s="85"/>
      <c r="RG44" s="85"/>
      <c r="RH44" s="85"/>
      <c r="RI44" s="85"/>
      <c r="RJ44" s="85"/>
      <c r="RK44" s="85"/>
      <c r="RL44" s="85"/>
      <c r="RM44" s="85"/>
      <c r="RN44" s="85"/>
      <c r="RO44" s="85"/>
      <c r="RP44" s="85"/>
      <c r="RQ44" s="85"/>
      <c r="RR44" s="85"/>
      <c r="RS44" s="85"/>
      <c r="RT44" s="85"/>
      <c r="RU44" s="85"/>
      <c r="RV44" s="85"/>
      <c r="RW44" s="85"/>
      <c r="RX44" s="85"/>
      <c r="RY44" s="85"/>
      <c r="RZ44" s="85"/>
      <c r="SA44" s="85"/>
      <c r="SB44" s="85"/>
      <c r="SC44" s="85"/>
      <c r="SD44" s="85"/>
      <c r="SE44" s="85"/>
      <c r="SF44" s="85"/>
      <c r="SG44" s="85"/>
      <c r="SH44" s="85"/>
      <c r="SI44" s="85"/>
      <c r="SJ44" s="85"/>
      <c r="SK44" s="85"/>
      <c r="SL44" s="85"/>
      <c r="SM44" s="85"/>
      <c r="SN44" s="85"/>
      <c r="SO44" s="85"/>
      <c r="SP44" s="85"/>
      <c r="SQ44" s="85"/>
      <c r="SR44" s="85"/>
      <c r="SS44" s="85"/>
      <c r="ST44" s="85"/>
      <c r="SU44" s="85"/>
      <c r="SV44" s="85"/>
      <c r="SW44" s="85"/>
      <c r="SX44" s="85"/>
      <c r="SY44" s="85"/>
      <c r="SZ44" s="85"/>
      <c r="TA44" s="85"/>
      <c r="TB44" s="85"/>
      <c r="TC44" s="85"/>
      <c r="TD44" s="85"/>
      <c r="TE44" s="85"/>
      <c r="TF44" s="85"/>
      <c r="TG44" s="85"/>
      <c r="TH44" s="85"/>
      <c r="TI44" s="85"/>
      <c r="TJ44" s="85"/>
      <c r="TK44" s="85"/>
      <c r="TL44" s="85"/>
      <c r="TM44" s="85"/>
      <c r="TN44" s="85"/>
      <c r="TO44" s="85"/>
      <c r="TP44" s="85"/>
      <c r="TQ44" s="85"/>
      <c r="TR44" s="85"/>
      <c r="TS44" s="85"/>
      <c r="TT44" s="85"/>
      <c r="TU44" s="85"/>
      <c r="TV44" s="85"/>
      <c r="TW44" s="85"/>
      <c r="TX44" s="85"/>
      <c r="TY44" s="85"/>
      <c r="TZ44" s="85"/>
      <c r="UA44" s="85"/>
      <c r="UB44" s="85"/>
      <c r="UC44" s="85"/>
      <c r="UD44" s="85"/>
      <c r="UE44" s="85"/>
      <c r="UF44" s="85"/>
      <c r="UG44" s="85"/>
      <c r="UH44" s="85"/>
      <c r="UI44" s="85"/>
      <c r="UJ44" s="85"/>
      <c r="UK44" s="85"/>
      <c r="UL44" s="85"/>
      <c r="UM44" s="85"/>
      <c r="UN44" s="85"/>
      <c r="UO44" s="85"/>
      <c r="UP44" s="85"/>
      <c r="UQ44" s="85"/>
      <c r="UR44" s="85"/>
      <c r="US44" s="85"/>
      <c r="UT44" s="85"/>
      <c r="UU44" s="85"/>
      <c r="UV44" s="85"/>
      <c r="UW44" s="85"/>
      <c r="UX44" s="85"/>
      <c r="UY44" s="85"/>
      <c r="UZ44" s="85"/>
      <c r="VA44" s="85"/>
      <c r="VB44" s="85"/>
      <c r="VC44" s="85"/>
      <c r="VD44" s="85"/>
      <c r="VE44" s="85"/>
      <c r="VF44" s="85"/>
      <c r="VG44" s="85"/>
      <c r="VH44" s="85"/>
      <c r="VI44" s="85"/>
      <c r="VJ44" s="85"/>
      <c r="VK44" s="85"/>
      <c r="VL44" s="85"/>
      <c r="VM44" s="85"/>
      <c r="VN44" s="85"/>
      <c r="VO44" s="85"/>
      <c r="VP44" s="85"/>
      <c r="VQ44" s="85"/>
      <c r="VR44" s="85"/>
      <c r="VS44" s="85"/>
      <c r="VT44" s="85"/>
      <c r="VU44" s="85"/>
      <c r="VV44" s="85"/>
      <c r="VW44" s="85"/>
      <c r="VX44" s="85"/>
      <c r="VY44" s="85"/>
      <c r="VZ44" s="85"/>
      <c r="WA44" s="85"/>
      <c r="WB44" s="85"/>
      <c r="WC44" s="85"/>
      <c r="WD44" s="85"/>
      <c r="WE44" s="85"/>
      <c r="WF44" s="85"/>
      <c r="WG44" s="85"/>
      <c r="WH44" s="85"/>
      <c r="WI44" s="85"/>
      <c r="WJ44" s="85"/>
      <c r="WK44" s="85"/>
      <c r="WL44" s="85"/>
      <c r="WM44" s="85"/>
      <c r="WN44" s="85"/>
      <c r="WO44" s="85"/>
      <c r="WP44" s="85"/>
      <c r="WQ44" s="85"/>
      <c r="WR44" s="85"/>
      <c r="WS44" s="85"/>
      <c r="WT44" s="85"/>
      <c r="WU44" s="85"/>
      <c r="WV44" s="85"/>
      <c r="WW44" s="85"/>
      <c r="WX44" s="85"/>
      <c r="WY44" s="85"/>
      <c r="WZ44" s="85"/>
      <c r="XA44" s="85"/>
      <c r="XB44" s="85"/>
      <c r="XC44" s="85"/>
      <c r="XD44" s="85"/>
      <c r="XE44" s="85"/>
      <c r="XF44" s="85"/>
      <c r="XG44" s="85"/>
      <c r="XH44" s="85"/>
      <c r="XI44" s="85"/>
      <c r="XJ44" s="85"/>
      <c r="XK44" s="85"/>
      <c r="XL44" s="85"/>
      <c r="XM44" s="85"/>
      <c r="XN44" s="85"/>
      <c r="XO44" s="85"/>
      <c r="XP44" s="85"/>
      <c r="XQ44" s="85"/>
      <c r="XR44" s="85"/>
      <c r="XS44" s="85"/>
      <c r="XT44" s="85"/>
      <c r="XU44" s="85"/>
      <c r="XV44" s="85"/>
      <c r="XW44" s="85"/>
      <c r="XX44" s="85"/>
      <c r="XY44" s="85"/>
      <c r="XZ44" s="85"/>
      <c r="YA44" s="85"/>
      <c r="YB44" s="85"/>
      <c r="YC44" s="85"/>
      <c r="YD44" s="85"/>
      <c r="YE44" s="85"/>
      <c r="YF44" s="85"/>
      <c r="YG44" s="85"/>
      <c r="YH44" s="85"/>
      <c r="YI44" s="85"/>
      <c r="YJ44" s="85"/>
      <c r="YK44" s="85"/>
      <c r="YL44" s="85"/>
      <c r="YM44" s="85"/>
      <c r="YN44" s="85"/>
      <c r="YO44" s="85"/>
      <c r="YP44" s="85"/>
      <c r="YQ44" s="85"/>
      <c r="YR44" s="85"/>
      <c r="YS44" s="85"/>
      <c r="YT44" s="85"/>
      <c r="YU44" s="85"/>
      <c r="YV44" s="85"/>
      <c r="YW44" s="85"/>
      <c r="YX44" s="85"/>
      <c r="YY44" s="85"/>
      <c r="YZ44" s="85"/>
      <c r="ZA44" s="85"/>
      <c r="ZB44" s="85"/>
      <c r="ZC44" s="85"/>
      <c r="ZD44" s="85"/>
      <c r="ZE44" s="85"/>
      <c r="ZF44" s="85"/>
      <c r="ZG44" s="85"/>
      <c r="ZH44" s="85"/>
      <c r="ZI44" s="85"/>
      <c r="ZJ44" s="85"/>
      <c r="ZK44" s="85"/>
      <c r="ZL44" s="85"/>
      <c r="ZM44" s="85"/>
      <c r="ZN44" s="85"/>
      <c r="ZO44" s="85"/>
      <c r="ZP44" s="85"/>
      <c r="ZQ44" s="85"/>
      <c r="ZR44" s="85"/>
      <c r="ZS44" s="85"/>
      <c r="ZT44" s="85"/>
      <c r="ZU44" s="85"/>
      <c r="ZV44" s="85"/>
      <c r="ZW44" s="85"/>
      <c r="ZX44" s="85"/>
      <c r="ZY44" s="85"/>
      <c r="ZZ44" s="85"/>
      <c r="AAA44" s="85"/>
      <c r="AAB44" s="85"/>
      <c r="AAC44" s="85"/>
      <c r="AAD44" s="85"/>
      <c r="AAE44" s="85"/>
      <c r="AAF44" s="85"/>
      <c r="AAG44" s="85"/>
      <c r="AAH44" s="85"/>
      <c r="AAI44" s="85"/>
      <c r="AAJ44" s="85"/>
      <c r="AAK44" s="85"/>
      <c r="AAL44" s="85"/>
      <c r="AAM44" s="85"/>
      <c r="AAN44" s="85"/>
      <c r="AAO44" s="85"/>
      <c r="AAP44" s="85"/>
      <c r="AAQ44" s="85"/>
      <c r="AAR44" s="85"/>
      <c r="AAS44" s="85"/>
      <c r="AAT44" s="85"/>
      <c r="AAU44" s="85"/>
      <c r="AAV44" s="85"/>
      <c r="AAW44" s="85"/>
      <c r="AAX44" s="85"/>
      <c r="AAY44" s="85"/>
      <c r="AAZ44" s="85"/>
      <c r="ABA44" s="85"/>
      <c r="ABB44" s="85"/>
      <c r="ABC44" s="85"/>
      <c r="ABD44" s="85"/>
      <c r="ABE44" s="85"/>
      <c r="ABF44" s="85"/>
      <c r="ABG44" s="85"/>
      <c r="ABH44" s="85"/>
      <c r="ABI44" s="85"/>
      <c r="ABJ44" s="85"/>
      <c r="ABK44" s="85"/>
      <c r="ABL44" s="85"/>
      <c r="ABM44" s="85"/>
      <c r="ABN44" s="85"/>
      <c r="ABO44" s="85"/>
      <c r="ABP44" s="85"/>
      <c r="ABQ44" s="85"/>
      <c r="ABR44" s="85"/>
      <c r="ABS44" s="85"/>
      <c r="ABT44" s="85"/>
      <c r="ABU44" s="85"/>
      <c r="ABV44" s="85"/>
      <c r="ABW44" s="85"/>
      <c r="ABX44" s="85"/>
      <c r="ABY44" s="85"/>
      <c r="ABZ44" s="85"/>
      <c r="ACA44" s="85"/>
      <c r="ACB44" s="85"/>
      <c r="ACC44" s="85"/>
      <c r="ACD44" s="85"/>
      <c r="ACE44" s="85"/>
      <c r="ACF44" s="85"/>
      <c r="ACG44" s="85"/>
      <c r="ACH44" s="85"/>
      <c r="ACI44" s="85"/>
      <c r="ACJ44" s="85"/>
      <c r="ACK44" s="85"/>
      <c r="ACL44" s="85"/>
      <c r="ACM44" s="85"/>
      <c r="ACN44" s="85"/>
      <c r="ACO44" s="85"/>
      <c r="ACP44" s="85"/>
      <c r="ACQ44" s="85"/>
      <c r="ACR44" s="85"/>
      <c r="ACS44" s="85"/>
      <c r="ACT44" s="85"/>
      <c r="ACU44" s="85"/>
      <c r="ACV44" s="85"/>
      <c r="ACW44" s="85"/>
      <c r="ACX44" s="85"/>
      <c r="ACY44" s="85"/>
      <c r="ACZ44" s="85"/>
      <c r="ADA44" s="85"/>
      <c r="ADB44" s="85"/>
      <c r="ADC44" s="85"/>
      <c r="ADD44" s="85"/>
      <c r="ADE44" s="85"/>
      <c r="ADF44" s="85"/>
      <c r="ADG44" s="85"/>
      <c r="ADH44" s="85"/>
      <c r="ADI44" s="85"/>
      <c r="ADJ44" s="85"/>
      <c r="ADK44" s="85"/>
      <c r="ADL44" s="85"/>
      <c r="ADM44" s="85"/>
      <c r="ADN44" s="85"/>
      <c r="ADO44" s="85"/>
      <c r="ADP44" s="85"/>
      <c r="ADQ44" s="85"/>
      <c r="ADR44" s="85"/>
      <c r="ADS44" s="85"/>
      <c r="ADT44" s="85"/>
      <c r="ADU44" s="85"/>
      <c r="ADV44" s="85"/>
      <c r="ADW44" s="85"/>
      <c r="ADX44" s="85"/>
      <c r="ADY44" s="85"/>
      <c r="ADZ44" s="85"/>
      <c r="AEA44" s="85"/>
      <c r="AEB44" s="85"/>
      <c r="AEC44" s="85"/>
      <c r="AED44" s="85"/>
      <c r="AEE44" s="85"/>
      <c r="AEF44" s="85"/>
      <c r="AEG44" s="85"/>
      <c r="AEH44" s="85"/>
      <c r="AEI44" s="85"/>
      <c r="AEJ44" s="85"/>
      <c r="AEK44" s="85"/>
      <c r="AEL44" s="85"/>
      <c r="AEM44" s="85"/>
      <c r="AEN44" s="85"/>
      <c r="AEO44" s="85"/>
      <c r="AEP44" s="85"/>
      <c r="AEQ44" s="85"/>
      <c r="AER44" s="85"/>
      <c r="AES44" s="85"/>
      <c r="AET44" s="85"/>
      <c r="AEU44" s="85"/>
      <c r="AEV44" s="85"/>
      <c r="AEW44" s="85"/>
      <c r="AEX44" s="85"/>
      <c r="AEY44" s="85"/>
      <c r="AEZ44" s="85"/>
      <c r="AFA44" s="85"/>
      <c r="AFB44" s="85"/>
      <c r="AFC44" s="85"/>
      <c r="AFD44" s="85"/>
      <c r="AFE44" s="85"/>
      <c r="AFF44" s="85"/>
      <c r="AFG44" s="85"/>
      <c r="AFH44" s="85"/>
      <c r="AFI44" s="85"/>
      <c r="AFJ44" s="85"/>
      <c r="AFK44" s="85"/>
      <c r="AFL44" s="85"/>
      <c r="AFM44" s="85"/>
      <c r="AFN44" s="85"/>
      <c r="AFO44" s="85"/>
      <c r="AFP44" s="85"/>
      <c r="AFQ44" s="85"/>
      <c r="AFR44" s="85"/>
      <c r="AFS44" s="85"/>
      <c r="AFT44" s="85"/>
      <c r="AFU44" s="85"/>
      <c r="AFV44" s="85"/>
      <c r="AFW44" s="85"/>
      <c r="AFX44" s="85"/>
      <c r="AFY44" s="85"/>
      <c r="AFZ44" s="85"/>
      <c r="AGA44" s="85"/>
      <c r="AGB44" s="85"/>
      <c r="AGC44" s="85"/>
      <c r="AGD44" s="85"/>
      <c r="AGE44" s="85"/>
      <c r="AGF44" s="85"/>
      <c r="AGG44" s="85"/>
      <c r="AGH44" s="85"/>
      <c r="AGI44" s="85"/>
      <c r="AGJ44" s="85"/>
      <c r="AGK44" s="85"/>
      <c r="AGL44" s="85"/>
      <c r="AGM44" s="85"/>
      <c r="AGN44" s="85"/>
      <c r="AGO44" s="85"/>
      <c r="AGP44" s="85"/>
      <c r="AGQ44" s="85"/>
      <c r="AGR44" s="85"/>
      <c r="AGS44" s="85"/>
      <c r="AGT44" s="85"/>
      <c r="AGU44" s="85"/>
      <c r="AGV44" s="85"/>
      <c r="AGW44" s="85"/>
      <c r="AGX44" s="85"/>
      <c r="AGY44" s="85"/>
      <c r="AGZ44" s="85"/>
      <c r="AHA44" s="85"/>
      <c r="AHB44" s="85"/>
      <c r="AHC44" s="85"/>
      <c r="AHD44" s="85"/>
      <c r="AHE44" s="85"/>
      <c r="AHF44" s="85"/>
      <c r="AHG44" s="85"/>
      <c r="AHH44" s="85"/>
      <c r="AHI44" s="85"/>
      <c r="AHJ44" s="85"/>
      <c r="AHK44" s="85"/>
      <c r="AHL44" s="85"/>
      <c r="AHM44" s="85"/>
      <c r="AHN44" s="85"/>
      <c r="AHO44" s="85"/>
      <c r="AHP44" s="85"/>
      <c r="AHQ44" s="85"/>
      <c r="AHR44" s="85"/>
      <c r="AHS44" s="85"/>
      <c r="AHT44" s="85"/>
      <c r="AHU44" s="85"/>
      <c r="AHV44" s="85"/>
      <c r="AHW44" s="85"/>
      <c r="AHX44" s="85"/>
      <c r="AHY44" s="85"/>
      <c r="AHZ44" s="85"/>
      <c r="AIA44" s="85"/>
      <c r="AIB44" s="85"/>
      <c r="AIC44" s="85"/>
      <c r="AID44" s="85"/>
      <c r="AIE44" s="85"/>
      <c r="AIF44" s="85"/>
      <c r="AIG44" s="85"/>
      <c r="AIH44" s="85"/>
      <c r="AII44" s="85"/>
      <c r="AIJ44" s="85"/>
      <c r="AIK44" s="85"/>
      <c r="AIL44" s="85"/>
      <c r="AIM44" s="85"/>
      <c r="AIN44" s="85"/>
      <c r="AIO44" s="85"/>
      <c r="AIP44" s="85"/>
      <c r="AIQ44" s="85"/>
      <c r="AIR44" s="85"/>
      <c r="AIS44" s="85"/>
      <c r="AIT44" s="85"/>
      <c r="AIU44" s="85"/>
      <c r="AIV44" s="85"/>
      <c r="AIW44" s="85"/>
      <c r="AIX44" s="85"/>
      <c r="AIY44" s="85"/>
      <c r="AIZ44" s="85"/>
      <c r="AJA44" s="85"/>
      <c r="AJB44" s="85"/>
      <c r="AJC44" s="85"/>
      <c r="AJD44" s="85"/>
      <c r="AJE44" s="85"/>
      <c r="AJF44" s="85"/>
      <c r="AJG44" s="85"/>
      <c r="AJH44" s="85"/>
      <c r="AJI44" s="85"/>
      <c r="AJJ44" s="85"/>
      <c r="AJK44" s="85"/>
      <c r="AJL44" s="85"/>
      <c r="AJM44" s="85"/>
      <c r="AJN44" s="85"/>
      <c r="AJO44" s="85"/>
      <c r="AJP44" s="85"/>
      <c r="AJQ44" s="85"/>
      <c r="AJR44" s="85"/>
      <c r="AJS44" s="85"/>
      <c r="AJT44" s="85"/>
      <c r="AJU44" s="85"/>
      <c r="AJV44" s="85"/>
      <c r="AJW44" s="85"/>
      <c r="AJX44" s="85"/>
      <c r="AJY44" s="85"/>
      <c r="AJZ44" s="85"/>
      <c r="AKA44" s="85"/>
      <c r="AKB44" s="85"/>
      <c r="AKC44" s="85"/>
      <c r="AKD44" s="85"/>
      <c r="AKE44" s="85"/>
      <c r="AKF44" s="85"/>
      <c r="AKG44" s="85"/>
      <c r="AKH44" s="85"/>
      <c r="AKI44" s="85"/>
      <c r="AKJ44" s="85"/>
      <c r="AKK44" s="85"/>
      <c r="AKL44" s="85"/>
      <c r="AKM44" s="85"/>
      <c r="AKN44" s="85"/>
      <c r="AKO44" s="85"/>
      <c r="AKP44" s="85"/>
      <c r="AKQ44" s="85"/>
      <c r="AKR44" s="85"/>
      <c r="AKS44" s="85"/>
      <c r="AKT44" s="85"/>
      <c r="AKU44" s="85"/>
      <c r="AKV44" s="85"/>
      <c r="AKW44" s="85"/>
      <c r="AKX44" s="85"/>
      <c r="AKY44" s="85"/>
      <c r="AKZ44" s="85"/>
      <c r="ALA44" s="85"/>
      <c r="ALB44" s="85"/>
      <c r="ALC44" s="85"/>
      <c r="ALD44" s="85"/>
      <c r="ALE44" s="85"/>
      <c r="ALF44" s="85"/>
      <c r="ALG44" s="85"/>
      <c r="ALH44" s="85"/>
      <c r="ALI44" s="85"/>
      <c r="ALJ44" s="85"/>
      <c r="ALK44" s="85"/>
      <c r="ALL44" s="85"/>
      <c r="ALM44" s="85"/>
      <c r="ALN44" s="85"/>
      <c r="ALO44" s="85"/>
      <c r="ALP44" s="85"/>
      <c r="ALQ44" s="85"/>
      <c r="ALR44" s="85"/>
      <c r="ALS44" s="85"/>
      <c r="ALT44" s="85"/>
      <c r="ALU44" s="85"/>
      <c r="ALV44" s="85"/>
      <c r="ALW44" s="85"/>
      <c r="ALX44" s="85"/>
      <c r="ALY44" s="85"/>
      <c r="ALZ44" s="85"/>
      <c r="AMA44" s="85"/>
      <c r="AMB44" s="85"/>
      <c r="AMC44" s="85"/>
      <c r="AMD44" s="85"/>
      <c r="AME44" s="85"/>
      <c r="AMF44" s="85"/>
      <c r="AMG44" s="85"/>
      <c r="AMH44" s="85"/>
      <c r="AMI44" s="85"/>
      <c r="AMJ44" s="85"/>
    </row>
    <row r="45" spans="1:1024" ht="15" customHeight="1">
      <c r="A45" s="74" t="s">
        <v>67</v>
      </c>
      <c r="B45" s="74" t="s">
        <v>178</v>
      </c>
      <c r="C45" s="79" t="s">
        <v>179</v>
      </c>
      <c r="D45" s="74" t="s">
        <v>180</v>
      </c>
      <c r="E45" s="74" t="s">
        <v>112</v>
      </c>
      <c r="F45" s="79" t="s">
        <v>113</v>
      </c>
      <c r="G45" s="74" t="s">
        <v>73</v>
      </c>
      <c r="H45" s="74" t="s">
        <v>172</v>
      </c>
      <c r="I45" s="74" t="s">
        <v>101</v>
      </c>
      <c r="J45" s="80">
        <v>212256601040</v>
      </c>
      <c r="K45" s="74" t="s">
        <v>81</v>
      </c>
      <c r="L45" s="87" t="s">
        <v>186</v>
      </c>
      <c r="M45" s="74" t="s">
        <v>182</v>
      </c>
      <c r="N45" s="74" t="s">
        <v>183</v>
      </c>
      <c r="O45" s="81">
        <v>44409</v>
      </c>
      <c r="P45" s="82">
        <f>IFERROR(VLOOKUP(J45,'Obs Tecnicas'!$D:$I,5,0),O45)</f>
        <v>44783</v>
      </c>
      <c r="Q45" s="81" t="str">
        <f ca="1">IF(P45&lt;&gt;"",IF(P45+365&gt;TODAY(),"Calibrado","Vencido"),"")</f>
        <v>Calibrado</v>
      </c>
      <c r="R45" s="83">
        <f>IFERROR(VLOOKUP(J45,'Obs Tecnicas'!$D:$G,2,0),"")</f>
        <v>17573</v>
      </c>
      <c r="S45" s="74" t="str">
        <f>IFERROR(VLOOKUP(J45,'Obs Tecnicas'!$D:$G,3,0),"Hexis")</f>
        <v>ER ANALITICA</v>
      </c>
      <c r="T45" s="74">
        <f>IFERROR(VLOOKUP(J45,'Obs Tecnicas'!$D:$G,4,0),"")</f>
        <v>0</v>
      </c>
      <c r="U45" s="2" t="s">
        <v>332</v>
      </c>
      <c r="V45" s="84">
        <f t="shared" si="1"/>
        <v>8</v>
      </c>
      <c r="W45" s="84">
        <v>6</v>
      </c>
      <c r="X45" s="2" t="e">
        <f>VLOOKUP(J45,Adicionados!B:M,12,0)</f>
        <v>#N/A</v>
      </c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5"/>
      <c r="DM45" s="85"/>
      <c r="DN45" s="85"/>
      <c r="DO45" s="85"/>
      <c r="DP45" s="85"/>
      <c r="DQ45" s="85"/>
      <c r="DR45" s="85"/>
      <c r="DS45" s="85"/>
      <c r="DT45" s="85"/>
      <c r="DU45" s="85"/>
      <c r="DV45" s="85"/>
      <c r="DW45" s="85"/>
      <c r="DX45" s="85"/>
      <c r="DY45" s="85"/>
      <c r="DZ45" s="85"/>
      <c r="EA45" s="85"/>
      <c r="EB45" s="85"/>
      <c r="EC45" s="85"/>
      <c r="ED45" s="85"/>
      <c r="EE45" s="85"/>
      <c r="EF45" s="85"/>
      <c r="EG45" s="85"/>
      <c r="EH45" s="85"/>
      <c r="EI45" s="85"/>
      <c r="EJ45" s="85"/>
      <c r="EK45" s="85"/>
      <c r="EL45" s="85"/>
      <c r="EM45" s="85"/>
      <c r="EN45" s="85"/>
      <c r="EO45" s="85"/>
      <c r="EP45" s="85"/>
      <c r="EQ45" s="85"/>
      <c r="ER45" s="85"/>
      <c r="ES45" s="85"/>
      <c r="ET45" s="85"/>
      <c r="EU45" s="85"/>
      <c r="EV45" s="85"/>
      <c r="EW45" s="85"/>
      <c r="EX45" s="85"/>
      <c r="EY45" s="85"/>
      <c r="EZ45" s="85"/>
      <c r="FA45" s="85"/>
      <c r="FB45" s="85"/>
      <c r="FC45" s="85"/>
      <c r="FD45" s="85"/>
      <c r="FE45" s="85"/>
      <c r="FF45" s="85"/>
      <c r="FG45" s="85"/>
      <c r="FH45" s="85"/>
      <c r="FI45" s="85"/>
      <c r="FJ45" s="85"/>
      <c r="FK45" s="85"/>
      <c r="FL45" s="85"/>
      <c r="FM45" s="85"/>
      <c r="FN45" s="85"/>
      <c r="FO45" s="85"/>
      <c r="FP45" s="85"/>
      <c r="FQ45" s="85"/>
      <c r="FR45" s="85"/>
      <c r="FS45" s="85"/>
      <c r="FT45" s="85"/>
      <c r="FU45" s="85"/>
      <c r="FV45" s="85"/>
      <c r="FW45" s="85"/>
      <c r="FX45" s="85"/>
      <c r="FY45" s="85"/>
      <c r="FZ45" s="85"/>
      <c r="GA45" s="85"/>
      <c r="GB45" s="85"/>
      <c r="GC45" s="85"/>
      <c r="GD45" s="85"/>
      <c r="GE45" s="85"/>
      <c r="GF45" s="85"/>
      <c r="GG45" s="85"/>
      <c r="GH45" s="85"/>
      <c r="GI45" s="85"/>
      <c r="GJ45" s="85"/>
      <c r="GK45" s="85"/>
      <c r="GL45" s="85"/>
      <c r="GM45" s="85"/>
      <c r="GN45" s="85"/>
      <c r="GO45" s="85"/>
      <c r="GP45" s="85"/>
      <c r="GQ45" s="85"/>
      <c r="GR45" s="85"/>
      <c r="GS45" s="85"/>
      <c r="GT45" s="85"/>
      <c r="GU45" s="85"/>
      <c r="GV45" s="85"/>
      <c r="GW45" s="85"/>
      <c r="GX45" s="85"/>
      <c r="GY45" s="85"/>
      <c r="GZ45" s="85"/>
      <c r="HA45" s="85"/>
      <c r="HB45" s="85"/>
      <c r="HC45" s="85"/>
      <c r="HD45" s="85"/>
      <c r="HE45" s="85"/>
      <c r="HF45" s="85"/>
      <c r="HG45" s="85"/>
      <c r="HH45" s="85"/>
      <c r="HI45" s="85"/>
      <c r="HJ45" s="85"/>
      <c r="HK45" s="85"/>
      <c r="HL45" s="85"/>
      <c r="HM45" s="85"/>
      <c r="HN45" s="85"/>
      <c r="HO45" s="85"/>
      <c r="HP45" s="85"/>
      <c r="HQ45" s="85"/>
      <c r="HR45" s="85"/>
      <c r="HS45" s="85"/>
      <c r="HT45" s="85"/>
      <c r="HU45" s="85"/>
      <c r="HV45" s="85"/>
      <c r="HW45" s="85"/>
      <c r="HX45" s="85"/>
      <c r="HY45" s="85"/>
      <c r="HZ45" s="85"/>
      <c r="IA45" s="85"/>
      <c r="IB45" s="85"/>
      <c r="IC45" s="85"/>
      <c r="ID45" s="85"/>
      <c r="IE45" s="85"/>
      <c r="IF45" s="85"/>
      <c r="IG45" s="85"/>
      <c r="IH45" s="85"/>
      <c r="II45" s="85"/>
      <c r="IJ45" s="85"/>
      <c r="IK45" s="85"/>
      <c r="IL45" s="85"/>
      <c r="IM45" s="85"/>
      <c r="IN45" s="85"/>
      <c r="IO45" s="85"/>
      <c r="IP45" s="85"/>
      <c r="IQ45" s="85"/>
      <c r="IR45" s="85"/>
      <c r="IS45" s="85"/>
      <c r="IT45" s="85"/>
      <c r="IU45" s="85"/>
      <c r="IV45" s="85"/>
      <c r="IW45" s="85"/>
      <c r="IX45" s="85"/>
      <c r="IY45" s="85"/>
      <c r="IZ45" s="85"/>
      <c r="JA45" s="85"/>
      <c r="JB45" s="85"/>
      <c r="JC45" s="85"/>
      <c r="JD45" s="85"/>
      <c r="JE45" s="85"/>
      <c r="JF45" s="85"/>
      <c r="JG45" s="85"/>
      <c r="JH45" s="85"/>
      <c r="JI45" s="85"/>
      <c r="JJ45" s="85"/>
      <c r="JK45" s="85"/>
      <c r="JL45" s="85"/>
      <c r="JM45" s="85"/>
      <c r="JN45" s="85"/>
      <c r="JO45" s="85"/>
      <c r="JP45" s="85"/>
      <c r="JQ45" s="85"/>
      <c r="JR45" s="85"/>
      <c r="JS45" s="85"/>
      <c r="JT45" s="85"/>
      <c r="JU45" s="85"/>
      <c r="JV45" s="85"/>
      <c r="JW45" s="85"/>
      <c r="JX45" s="85"/>
      <c r="JY45" s="85"/>
      <c r="JZ45" s="85"/>
      <c r="KA45" s="85"/>
      <c r="KB45" s="85"/>
      <c r="KC45" s="85"/>
      <c r="KD45" s="85"/>
      <c r="KE45" s="85"/>
      <c r="KF45" s="85"/>
      <c r="KG45" s="85"/>
      <c r="KH45" s="85"/>
      <c r="KI45" s="85"/>
      <c r="KJ45" s="85"/>
      <c r="KK45" s="85"/>
      <c r="KL45" s="85"/>
      <c r="KM45" s="85"/>
      <c r="KN45" s="85"/>
      <c r="KO45" s="85"/>
      <c r="KP45" s="85"/>
      <c r="KQ45" s="85"/>
      <c r="KR45" s="85"/>
      <c r="KS45" s="85"/>
      <c r="KT45" s="85"/>
      <c r="KU45" s="85"/>
      <c r="KV45" s="85"/>
      <c r="KW45" s="85"/>
      <c r="KX45" s="85"/>
      <c r="KY45" s="85"/>
      <c r="KZ45" s="85"/>
      <c r="LA45" s="85"/>
      <c r="LB45" s="85"/>
      <c r="LC45" s="85"/>
      <c r="LD45" s="85"/>
      <c r="LE45" s="85"/>
      <c r="LF45" s="85"/>
      <c r="LG45" s="85"/>
      <c r="LH45" s="85"/>
      <c r="LI45" s="85"/>
      <c r="LJ45" s="85"/>
      <c r="LK45" s="85"/>
      <c r="LL45" s="85"/>
      <c r="LM45" s="85"/>
      <c r="LN45" s="85"/>
      <c r="LO45" s="85"/>
      <c r="LP45" s="85"/>
      <c r="LQ45" s="85"/>
      <c r="LR45" s="85"/>
      <c r="LS45" s="85"/>
      <c r="LT45" s="85"/>
      <c r="LU45" s="85"/>
      <c r="LV45" s="85"/>
      <c r="LW45" s="85"/>
      <c r="LX45" s="85"/>
      <c r="LY45" s="85"/>
      <c r="LZ45" s="85"/>
      <c r="MA45" s="85"/>
      <c r="MB45" s="85"/>
      <c r="MC45" s="85"/>
      <c r="MD45" s="85"/>
      <c r="ME45" s="85"/>
      <c r="MF45" s="85"/>
      <c r="MG45" s="85"/>
      <c r="MH45" s="85"/>
      <c r="MI45" s="85"/>
      <c r="MJ45" s="85"/>
      <c r="MK45" s="85"/>
      <c r="ML45" s="85"/>
      <c r="MM45" s="85"/>
      <c r="MN45" s="85"/>
      <c r="MO45" s="85"/>
      <c r="MP45" s="85"/>
      <c r="MQ45" s="85"/>
      <c r="MR45" s="85"/>
      <c r="MS45" s="85"/>
      <c r="MT45" s="85"/>
      <c r="MU45" s="85"/>
      <c r="MV45" s="85"/>
      <c r="MW45" s="85"/>
      <c r="MX45" s="85"/>
      <c r="MY45" s="85"/>
      <c r="MZ45" s="85"/>
      <c r="NA45" s="85"/>
      <c r="NB45" s="85"/>
      <c r="NC45" s="85"/>
      <c r="ND45" s="85"/>
      <c r="NE45" s="85"/>
      <c r="NF45" s="85"/>
      <c r="NG45" s="85"/>
      <c r="NH45" s="85"/>
      <c r="NI45" s="85"/>
      <c r="NJ45" s="85"/>
      <c r="NK45" s="85"/>
      <c r="NL45" s="85"/>
      <c r="NM45" s="85"/>
      <c r="NN45" s="85"/>
      <c r="NO45" s="85"/>
      <c r="NP45" s="85"/>
      <c r="NQ45" s="85"/>
      <c r="NR45" s="85"/>
      <c r="NS45" s="85"/>
      <c r="NT45" s="85"/>
      <c r="NU45" s="85"/>
      <c r="NV45" s="85"/>
      <c r="NW45" s="85"/>
      <c r="NX45" s="85"/>
      <c r="NY45" s="85"/>
      <c r="NZ45" s="85"/>
      <c r="OA45" s="85"/>
      <c r="OB45" s="85"/>
      <c r="OC45" s="85"/>
      <c r="OD45" s="85"/>
      <c r="OE45" s="85"/>
      <c r="OF45" s="85"/>
      <c r="OG45" s="85"/>
      <c r="OH45" s="85"/>
      <c r="OI45" s="85"/>
      <c r="OJ45" s="85"/>
      <c r="OK45" s="85"/>
      <c r="OL45" s="85"/>
      <c r="OM45" s="85"/>
      <c r="ON45" s="85"/>
      <c r="OO45" s="85"/>
      <c r="OP45" s="85"/>
      <c r="OQ45" s="85"/>
      <c r="OR45" s="85"/>
      <c r="OS45" s="85"/>
      <c r="OT45" s="85"/>
      <c r="OU45" s="85"/>
      <c r="OV45" s="85"/>
      <c r="OW45" s="85"/>
      <c r="OX45" s="85"/>
      <c r="OY45" s="85"/>
      <c r="OZ45" s="85"/>
      <c r="PA45" s="85"/>
      <c r="PB45" s="85"/>
      <c r="PC45" s="85"/>
      <c r="PD45" s="85"/>
      <c r="PE45" s="85"/>
      <c r="PF45" s="85"/>
      <c r="PG45" s="85"/>
      <c r="PH45" s="85"/>
      <c r="PI45" s="85"/>
      <c r="PJ45" s="85"/>
      <c r="PK45" s="85"/>
      <c r="PL45" s="85"/>
      <c r="PM45" s="85"/>
      <c r="PN45" s="85"/>
      <c r="PO45" s="85"/>
      <c r="PP45" s="85"/>
      <c r="PQ45" s="85"/>
      <c r="PR45" s="85"/>
      <c r="PS45" s="85"/>
      <c r="PT45" s="85"/>
      <c r="PU45" s="85"/>
      <c r="PV45" s="85"/>
      <c r="PW45" s="85"/>
      <c r="PX45" s="85"/>
      <c r="PY45" s="85"/>
      <c r="PZ45" s="85"/>
      <c r="QA45" s="85"/>
      <c r="QB45" s="85"/>
      <c r="QC45" s="85"/>
      <c r="QD45" s="85"/>
      <c r="QE45" s="85"/>
      <c r="QF45" s="85"/>
      <c r="QG45" s="85"/>
      <c r="QH45" s="85"/>
      <c r="QI45" s="85"/>
      <c r="QJ45" s="85"/>
      <c r="QK45" s="85"/>
      <c r="QL45" s="85"/>
      <c r="QM45" s="85"/>
      <c r="QN45" s="85"/>
      <c r="QO45" s="85"/>
      <c r="QP45" s="85"/>
      <c r="QQ45" s="85"/>
      <c r="QR45" s="85"/>
      <c r="QS45" s="85"/>
      <c r="QT45" s="85"/>
      <c r="QU45" s="85"/>
      <c r="QV45" s="85"/>
      <c r="QW45" s="85"/>
      <c r="QX45" s="85"/>
      <c r="QY45" s="85"/>
      <c r="QZ45" s="85"/>
      <c r="RA45" s="85"/>
      <c r="RB45" s="85"/>
      <c r="RC45" s="85"/>
      <c r="RD45" s="85"/>
      <c r="RE45" s="85"/>
      <c r="RF45" s="85"/>
      <c r="RG45" s="85"/>
      <c r="RH45" s="85"/>
      <c r="RI45" s="85"/>
      <c r="RJ45" s="85"/>
      <c r="RK45" s="85"/>
      <c r="RL45" s="85"/>
      <c r="RM45" s="85"/>
      <c r="RN45" s="85"/>
      <c r="RO45" s="85"/>
      <c r="RP45" s="85"/>
      <c r="RQ45" s="85"/>
      <c r="RR45" s="85"/>
      <c r="RS45" s="85"/>
      <c r="RT45" s="85"/>
      <c r="RU45" s="85"/>
      <c r="RV45" s="85"/>
      <c r="RW45" s="85"/>
      <c r="RX45" s="85"/>
      <c r="RY45" s="85"/>
      <c r="RZ45" s="85"/>
      <c r="SA45" s="85"/>
      <c r="SB45" s="85"/>
      <c r="SC45" s="85"/>
      <c r="SD45" s="85"/>
      <c r="SE45" s="85"/>
      <c r="SF45" s="85"/>
      <c r="SG45" s="85"/>
      <c r="SH45" s="85"/>
      <c r="SI45" s="85"/>
      <c r="SJ45" s="85"/>
      <c r="SK45" s="85"/>
      <c r="SL45" s="85"/>
      <c r="SM45" s="85"/>
      <c r="SN45" s="85"/>
      <c r="SO45" s="85"/>
      <c r="SP45" s="85"/>
      <c r="SQ45" s="85"/>
      <c r="SR45" s="85"/>
      <c r="SS45" s="85"/>
      <c r="ST45" s="85"/>
      <c r="SU45" s="85"/>
      <c r="SV45" s="85"/>
      <c r="SW45" s="85"/>
      <c r="SX45" s="85"/>
      <c r="SY45" s="85"/>
      <c r="SZ45" s="85"/>
      <c r="TA45" s="85"/>
      <c r="TB45" s="85"/>
      <c r="TC45" s="85"/>
      <c r="TD45" s="85"/>
      <c r="TE45" s="85"/>
      <c r="TF45" s="85"/>
      <c r="TG45" s="85"/>
      <c r="TH45" s="85"/>
      <c r="TI45" s="85"/>
      <c r="TJ45" s="85"/>
      <c r="TK45" s="85"/>
      <c r="TL45" s="85"/>
      <c r="TM45" s="85"/>
      <c r="TN45" s="85"/>
      <c r="TO45" s="85"/>
      <c r="TP45" s="85"/>
      <c r="TQ45" s="85"/>
      <c r="TR45" s="85"/>
      <c r="TS45" s="85"/>
      <c r="TT45" s="85"/>
      <c r="TU45" s="85"/>
      <c r="TV45" s="85"/>
      <c r="TW45" s="85"/>
      <c r="TX45" s="85"/>
      <c r="TY45" s="85"/>
      <c r="TZ45" s="85"/>
      <c r="UA45" s="85"/>
      <c r="UB45" s="85"/>
      <c r="UC45" s="85"/>
      <c r="UD45" s="85"/>
      <c r="UE45" s="85"/>
      <c r="UF45" s="85"/>
      <c r="UG45" s="85"/>
      <c r="UH45" s="85"/>
      <c r="UI45" s="85"/>
      <c r="UJ45" s="85"/>
      <c r="UK45" s="85"/>
      <c r="UL45" s="85"/>
      <c r="UM45" s="85"/>
      <c r="UN45" s="85"/>
      <c r="UO45" s="85"/>
      <c r="UP45" s="85"/>
      <c r="UQ45" s="85"/>
      <c r="UR45" s="85"/>
      <c r="US45" s="85"/>
      <c r="UT45" s="85"/>
      <c r="UU45" s="85"/>
      <c r="UV45" s="85"/>
      <c r="UW45" s="85"/>
      <c r="UX45" s="85"/>
      <c r="UY45" s="85"/>
      <c r="UZ45" s="85"/>
      <c r="VA45" s="85"/>
      <c r="VB45" s="85"/>
      <c r="VC45" s="85"/>
      <c r="VD45" s="85"/>
      <c r="VE45" s="85"/>
      <c r="VF45" s="85"/>
      <c r="VG45" s="85"/>
      <c r="VH45" s="85"/>
      <c r="VI45" s="85"/>
      <c r="VJ45" s="85"/>
      <c r="VK45" s="85"/>
      <c r="VL45" s="85"/>
      <c r="VM45" s="85"/>
      <c r="VN45" s="85"/>
      <c r="VO45" s="85"/>
      <c r="VP45" s="85"/>
      <c r="VQ45" s="85"/>
      <c r="VR45" s="85"/>
      <c r="VS45" s="85"/>
      <c r="VT45" s="85"/>
      <c r="VU45" s="85"/>
      <c r="VV45" s="85"/>
      <c r="VW45" s="85"/>
      <c r="VX45" s="85"/>
      <c r="VY45" s="85"/>
      <c r="VZ45" s="85"/>
      <c r="WA45" s="85"/>
      <c r="WB45" s="85"/>
      <c r="WC45" s="85"/>
      <c r="WD45" s="85"/>
      <c r="WE45" s="85"/>
      <c r="WF45" s="85"/>
      <c r="WG45" s="85"/>
      <c r="WH45" s="85"/>
      <c r="WI45" s="85"/>
      <c r="WJ45" s="85"/>
      <c r="WK45" s="85"/>
      <c r="WL45" s="85"/>
      <c r="WM45" s="85"/>
      <c r="WN45" s="85"/>
      <c r="WO45" s="85"/>
      <c r="WP45" s="85"/>
      <c r="WQ45" s="85"/>
      <c r="WR45" s="85"/>
      <c r="WS45" s="85"/>
      <c r="WT45" s="85"/>
      <c r="WU45" s="85"/>
      <c r="WV45" s="85"/>
      <c r="WW45" s="85"/>
      <c r="WX45" s="85"/>
      <c r="WY45" s="85"/>
      <c r="WZ45" s="85"/>
      <c r="XA45" s="85"/>
      <c r="XB45" s="85"/>
      <c r="XC45" s="85"/>
      <c r="XD45" s="85"/>
      <c r="XE45" s="85"/>
      <c r="XF45" s="85"/>
      <c r="XG45" s="85"/>
      <c r="XH45" s="85"/>
      <c r="XI45" s="85"/>
      <c r="XJ45" s="85"/>
      <c r="XK45" s="85"/>
      <c r="XL45" s="85"/>
      <c r="XM45" s="85"/>
      <c r="XN45" s="85"/>
      <c r="XO45" s="85"/>
      <c r="XP45" s="85"/>
      <c r="XQ45" s="85"/>
      <c r="XR45" s="85"/>
      <c r="XS45" s="85"/>
      <c r="XT45" s="85"/>
      <c r="XU45" s="85"/>
      <c r="XV45" s="85"/>
      <c r="XW45" s="85"/>
      <c r="XX45" s="85"/>
      <c r="XY45" s="85"/>
      <c r="XZ45" s="85"/>
      <c r="YA45" s="85"/>
      <c r="YB45" s="85"/>
      <c r="YC45" s="85"/>
      <c r="YD45" s="85"/>
      <c r="YE45" s="85"/>
      <c r="YF45" s="85"/>
      <c r="YG45" s="85"/>
      <c r="YH45" s="85"/>
      <c r="YI45" s="85"/>
      <c r="YJ45" s="85"/>
      <c r="YK45" s="85"/>
      <c r="YL45" s="85"/>
      <c r="YM45" s="85"/>
      <c r="YN45" s="85"/>
      <c r="YO45" s="85"/>
      <c r="YP45" s="85"/>
      <c r="YQ45" s="85"/>
      <c r="YR45" s="85"/>
      <c r="YS45" s="85"/>
      <c r="YT45" s="85"/>
      <c r="YU45" s="85"/>
      <c r="YV45" s="85"/>
      <c r="YW45" s="85"/>
      <c r="YX45" s="85"/>
      <c r="YY45" s="85"/>
      <c r="YZ45" s="85"/>
      <c r="ZA45" s="85"/>
      <c r="ZB45" s="85"/>
      <c r="ZC45" s="85"/>
      <c r="ZD45" s="85"/>
      <c r="ZE45" s="85"/>
      <c r="ZF45" s="85"/>
      <c r="ZG45" s="85"/>
      <c r="ZH45" s="85"/>
      <c r="ZI45" s="85"/>
      <c r="ZJ45" s="85"/>
      <c r="ZK45" s="85"/>
      <c r="ZL45" s="85"/>
      <c r="ZM45" s="85"/>
      <c r="ZN45" s="85"/>
      <c r="ZO45" s="85"/>
      <c r="ZP45" s="85"/>
      <c r="ZQ45" s="85"/>
      <c r="ZR45" s="85"/>
      <c r="ZS45" s="85"/>
      <c r="ZT45" s="85"/>
      <c r="ZU45" s="85"/>
      <c r="ZV45" s="85"/>
      <c r="ZW45" s="85"/>
      <c r="ZX45" s="85"/>
      <c r="ZY45" s="85"/>
      <c r="ZZ45" s="85"/>
      <c r="AAA45" s="85"/>
      <c r="AAB45" s="85"/>
      <c r="AAC45" s="85"/>
      <c r="AAD45" s="85"/>
      <c r="AAE45" s="85"/>
      <c r="AAF45" s="85"/>
      <c r="AAG45" s="85"/>
      <c r="AAH45" s="85"/>
      <c r="AAI45" s="85"/>
      <c r="AAJ45" s="85"/>
      <c r="AAK45" s="85"/>
      <c r="AAL45" s="85"/>
      <c r="AAM45" s="85"/>
      <c r="AAN45" s="85"/>
      <c r="AAO45" s="85"/>
      <c r="AAP45" s="85"/>
      <c r="AAQ45" s="85"/>
      <c r="AAR45" s="85"/>
      <c r="AAS45" s="85"/>
      <c r="AAT45" s="85"/>
      <c r="AAU45" s="85"/>
      <c r="AAV45" s="85"/>
      <c r="AAW45" s="85"/>
      <c r="AAX45" s="85"/>
      <c r="AAY45" s="85"/>
      <c r="AAZ45" s="85"/>
      <c r="ABA45" s="85"/>
      <c r="ABB45" s="85"/>
      <c r="ABC45" s="85"/>
      <c r="ABD45" s="85"/>
      <c r="ABE45" s="85"/>
      <c r="ABF45" s="85"/>
      <c r="ABG45" s="85"/>
      <c r="ABH45" s="85"/>
      <c r="ABI45" s="85"/>
      <c r="ABJ45" s="85"/>
      <c r="ABK45" s="85"/>
      <c r="ABL45" s="85"/>
      <c r="ABM45" s="85"/>
      <c r="ABN45" s="85"/>
      <c r="ABO45" s="85"/>
      <c r="ABP45" s="85"/>
      <c r="ABQ45" s="85"/>
      <c r="ABR45" s="85"/>
      <c r="ABS45" s="85"/>
      <c r="ABT45" s="85"/>
      <c r="ABU45" s="85"/>
      <c r="ABV45" s="85"/>
      <c r="ABW45" s="85"/>
      <c r="ABX45" s="85"/>
      <c r="ABY45" s="85"/>
      <c r="ABZ45" s="85"/>
      <c r="ACA45" s="85"/>
      <c r="ACB45" s="85"/>
      <c r="ACC45" s="85"/>
      <c r="ACD45" s="85"/>
      <c r="ACE45" s="85"/>
      <c r="ACF45" s="85"/>
      <c r="ACG45" s="85"/>
      <c r="ACH45" s="85"/>
      <c r="ACI45" s="85"/>
      <c r="ACJ45" s="85"/>
      <c r="ACK45" s="85"/>
      <c r="ACL45" s="85"/>
      <c r="ACM45" s="85"/>
      <c r="ACN45" s="85"/>
      <c r="ACO45" s="85"/>
      <c r="ACP45" s="85"/>
      <c r="ACQ45" s="85"/>
      <c r="ACR45" s="85"/>
      <c r="ACS45" s="85"/>
      <c r="ACT45" s="85"/>
      <c r="ACU45" s="85"/>
      <c r="ACV45" s="85"/>
      <c r="ACW45" s="85"/>
      <c r="ACX45" s="85"/>
      <c r="ACY45" s="85"/>
      <c r="ACZ45" s="85"/>
      <c r="ADA45" s="85"/>
      <c r="ADB45" s="85"/>
      <c r="ADC45" s="85"/>
      <c r="ADD45" s="85"/>
      <c r="ADE45" s="85"/>
      <c r="ADF45" s="85"/>
      <c r="ADG45" s="85"/>
      <c r="ADH45" s="85"/>
      <c r="ADI45" s="85"/>
      <c r="ADJ45" s="85"/>
      <c r="ADK45" s="85"/>
      <c r="ADL45" s="85"/>
      <c r="ADM45" s="85"/>
      <c r="ADN45" s="85"/>
      <c r="ADO45" s="85"/>
      <c r="ADP45" s="85"/>
      <c r="ADQ45" s="85"/>
      <c r="ADR45" s="85"/>
      <c r="ADS45" s="85"/>
      <c r="ADT45" s="85"/>
      <c r="ADU45" s="85"/>
      <c r="ADV45" s="85"/>
      <c r="ADW45" s="85"/>
      <c r="ADX45" s="85"/>
      <c r="ADY45" s="85"/>
      <c r="ADZ45" s="85"/>
      <c r="AEA45" s="85"/>
      <c r="AEB45" s="85"/>
      <c r="AEC45" s="85"/>
      <c r="AED45" s="85"/>
      <c r="AEE45" s="85"/>
      <c r="AEF45" s="85"/>
      <c r="AEG45" s="85"/>
      <c r="AEH45" s="85"/>
      <c r="AEI45" s="85"/>
      <c r="AEJ45" s="85"/>
      <c r="AEK45" s="85"/>
      <c r="AEL45" s="85"/>
      <c r="AEM45" s="85"/>
      <c r="AEN45" s="85"/>
      <c r="AEO45" s="85"/>
      <c r="AEP45" s="85"/>
      <c r="AEQ45" s="85"/>
      <c r="AER45" s="85"/>
      <c r="AES45" s="85"/>
      <c r="AET45" s="85"/>
      <c r="AEU45" s="85"/>
      <c r="AEV45" s="85"/>
      <c r="AEW45" s="85"/>
      <c r="AEX45" s="85"/>
      <c r="AEY45" s="85"/>
      <c r="AEZ45" s="85"/>
      <c r="AFA45" s="85"/>
      <c r="AFB45" s="85"/>
      <c r="AFC45" s="85"/>
      <c r="AFD45" s="85"/>
      <c r="AFE45" s="85"/>
      <c r="AFF45" s="85"/>
      <c r="AFG45" s="85"/>
      <c r="AFH45" s="85"/>
      <c r="AFI45" s="85"/>
      <c r="AFJ45" s="85"/>
      <c r="AFK45" s="85"/>
      <c r="AFL45" s="85"/>
      <c r="AFM45" s="85"/>
      <c r="AFN45" s="85"/>
      <c r="AFO45" s="85"/>
      <c r="AFP45" s="85"/>
      <c r="AFQ45" s="85"/>
      <c r="AFR45" s="85"/>
      <c r="AFS45" s="85"/>
      <c r="AFT45" s="85"/>
      <c r="AFU45" s="85"/>
      <c r="AFV45" s="85"/>
      <c r="AFW45" s="85"/>
      <c r="AFX45" s="85"/>
      <c r="AFY45" s="85"/>
      <c r="AFZ45" s="85"/>
      <c r="AGA45" s="85"/>
      <c r="AGB45" s="85"/>
      <c r="AGC45" s="85"/>
      <c r="AGD45" s="85"/>
      <c r="AGE45" s="85"/>
      <c r="AGF45" s="85"/>
      <c r="AGG45" s="85"/>
      <c r="AGH45" s="85"/>
      <c r="AGI45" s="85"/>
      <c r="AGJ45" s="85"/>
      <c r="AGK45" s="85"/>
      <c r="AGL45" s="85"/>
      <c r="AGM45" s="85"/>
      <c r="AGN45" s="85"/>
      <c r="AGO45" s="85"/>
      <c r="AGP45" s="85"/>
      <c r="AGQ45" s="85"/>
      <c r="AGR45" s="85"/>
      <c r="AGS45" s="85"/>
      <c r="AGT45" s="85"/>
      <c r="AGU45" s="85"/>
      <c r="AGV45" s="85"/>
      <c r="AGW45" s="85"/>
      <c r="AGX45" s="85"/>
      <c r="AGY45" s="85"/>
      <c r="AGZ45" s="85"/>
      <c r="AHA45" s="85"/>
      <c r="AHB45" s="85"/>
      <c r="AHC45" s="85"/>
      <c r="AHD45" s="85"/>
      <c r="AHE45" s="85"/>
      <c r="AHF45" s="85"/>
      <c r="AHG45" s="85"/>
      <c r="AHH45" s="85"/>
      <c r="AHI45" s="85"/>
      <c r="AHJ45" s="85"/>
      <c r="AHK45" s="85"/>
      <c r="AHL45" s="85"/>
      <c r="AHM45" s="85"/>
      <c r="AHN45" s="85"/>
      <c r="AHO45" s="85"/>
      <c r="AHP45" s="85"/>
      <c r="AHQ45" s="85"/>
      <c r="AHR45" s="85"/>
      <c r="AHS45" s="85"/>
      <c r="AHT45" s="85"/>
      <c r="AHU45" s="85"/>
      <c r="AHV45" s="85"/>
      <c r="AHW45" s="85"/>
      <c r="AHX45" s="85"/>
      <c r="AHY45" s="85"/>
      <c r="AHZ45" s="85"/>
      <c r="AIA45" s="85"/>
      <c r="AIB45" s="85"/>
      <c r="AIC45" s="85"/>
      <c r="AID45" s="85"/>
      <c r="AIE45" s="85"/>
      <c r="AIF45" s="85"/>
      <c r="AIG45" s="85"/>
      <c r="AIH45" s="85"/>
      <c r="AII45" s="85"/>
      <c r="AIJ45" s="85"/>
      <c r="AIK45" s="85"/>
      <c r="AIL45" s="85"/>
      <c r="AIM45" s="85"/>
      <c r="AIN45" s="85"/>
      <c r="AIO45" s="85"/>
      <c r="AIP45" s="85"/>
      <c r="AIQ45" s="85"/>
      <c r="AIR45" s="85"/>
      <c r="AIS45" s="85"/>
      <c r="AIT45" s="85"/>
      <c r="AIU45" s="85"/>
      <c r="AIV45" s="85"/>
      <c r="AIW45" s="85"/>
      <c r="AIX45" s="85"/>
      <c r="AIY45" s="85"/>
      <c r="AIZ45" s="85"/>
      <c r="AJA45" s="85"/>
      <c r="AJB45" s="85"/>
      <c r="AJC45" s="85"/>
      <c r="AJD45" s="85"/>
      <c r="AJE45" s="85"/>
      <c r="AJF45" s="85"/>
      <c r="AJG45" s="85"/>
      <c r="AJH45" s="85"/>
      <c r="AJI45" s="85"/>
      <c r="AJJ45" s="85"/>
      <c r="AJK45" s="85"/>
      <c r="AJL45" s="85"/>
      <c r="AJM45" s="85"/>
      <c r="AJN45" s="85"/>
      <c r="AJO45" s="85"/>
      <c r="AJP45" s="85"/>
      <c r="AJQ45" s="85"/>
      <c r="AJR45" s="85"/>
      <c r="AJS45" s="85"/>
      <c r="AJT45" s="85"/>
      <c r="AJU45" s="85"/>
      <c r="AJV45" s="85"/>
      <c r="AJW45" s="85"/>
      <c r="AJX45" s="85"/>
      <c r="AJY45" s="85"/>
      <c r="AJZ45" s="85"/>
      <c r="AKA45" s="85"/>
      <c r="AKB45" s="85"/>
      <c r="AKC45" s="85"/>
      <c r="AKD45" s="85"/>
      <c r="AKE45" s="85"/>
      <c r="AKF45" s="85"/>
      <c r="AKG45" s="85"/>
      <c r="AKH45" s="85"/>
      <c r="AKI45" s="85"/>
      <c r="AKJ45" s="85"/>
      <c r="AKK45" s="85"/>
      <c r="AKL45" s="85"/>
      <c r="AKM45" s="85"/>
      <c r="AKN45" s="85"/>
      <c r="AKO45" s="85"/>
      <c r="AKP45" s="85"/>
      <c r="AKQ45" s="85"/>
      <c r="AKR45" s="85"/>
      <c r="AKS45" s="85"/>
      <c r="AKT45" s="85"/>
      <c r="AKU45" s="85"/>
      <c r="AKV45" s="85"/>
      <c r="AKW45" s="85"/>
      <c r="AKX45" s="85"/>
      <c r="AKY45" s="85"/>
      <c r="AKZ45" s="85"/>
      <c r="ALA45" s="85"/>
      <c r="ALB45" s="85"/>
      <c r="ALC45" s="85"/>
      <c r="ALD45" s="85"/>
      <c r="ALE45" s="85"/>
      <c r="ALF45" s="85"/>
      <c r="ALG45" s="85"/>
      <c r="ALH45" s="85"/>
      <c r="ALI45" s="85"/>
      <c r="ALJ45" s="85"/>
      <c r="ALK45" s="85"/>
      <c r="ALL45" s="85"/>
      <c r="ALM45" s="85"/>
      <c r="ALN45" s="85"/>
      <c r="ALO45" s="85"/>
      <c r="ALP45" s="85"/>
      <c r="ALQ45" s="85"/>
      <c r="ALR45" s="85"/>
      <c r="ALS45" s="85"/>
      <c r="ALT45" s="85"/>
      <c r="ALU45" s="85"/>
      <c r="ALV45" s="85"/>
      <c r="ALW45" s="85"/>
      <c r="ALX45" s="85"/>
      <c r="ALY45" s="85"/>
      <c r="ALZ45" s="85"/>
      <c r="AMA45" s="85"/>
      <c r="AMB45" s="85"/>
      <c r="AMC45" s="85"/>
      <c r="AMD45" s="85"/>
      <c r="AME45" s="85"/>
      <c r="AMF45" s="85"/>
      <c r="AMG45" s="85"/>
      <c r="AMH45" s="85"/>
      <c r="AMI45" s="85"/>
      <c r="AMJ45" s="85"/>
    </row>
    <row r="46" spans="1:1024" ht="15" customHeight="1">
      <c r="A46" s="74" t="s">
        <v>67</v>
      </c>
      <c r="B46" s="74" t="s">
        <v>193</v>
      </c>
      <c r="C46" s="79" t="s">
        <v>194</v>
      </c>
      <c r="D46" s="74" t="s">
        <v>195</v>
      </c>
      <c r="E46" s="74" t="s">
        <v>112</v>
      </c>
      <c r="F46" s="79" t="s">
        <v>113</v>
      </c>
      <c r="G46" s="74" t="s">
        <v>73</v>
      </c>
      <c r="H46" s="74" t="s">
        <v>172</v>
      </c>
      <c r="I46" s="74" t="s">
        <v>115</v>
      </c>
      <c r="J46" s="80">
        <v>20090148</v>
      </c>
      <c r="K46" s="74" t="s">
        <v>197</v>
      </c>
      <c r="L46" s="74" t="s">
        <v>198</v>
      </c>
      <c r="M46" s="74" t="s">
        <v>189</v>
      </c>
      <c r="N46" s="74" t="s">
        <v>190</v>
      </c>
      <c r="O46" s="81">
        <v>44105</v>
      </c>
      <c r="P46" s="82">
        <f>IFERROR(VLOOKUP(J46,'Obs Tecnicas'!$D:$I,5,0),O46)</f>
        <v>44784</v>
      </c>
      <c r="Q46" s="81" t="str">
        <f ca="1">IF(P46&lt;&gt;"",IF(P46+365&gt;TODAY(),"Calibrado","Vencido"),"")</f>
        <v>Calibrado</v>
      </c>
      <c r="R46" s="83">
        <f>IFERROR(VLOOKUP(J46,'Obs Tecnicas'!$D:$G,2,0),"")</f>
        <v>17566</v>
      </c>
      <c r="S46" s="74" t="str">
        <f>IFERROR(VLOOKUP(J46,'Obs Tecnicas'!$D:$G,3,0),"Hexis")</f>
        <v>ER ANALITICA</v>
      </c>
      <c r="T46" s="74">
        <f>IFERROR(VLOOKUP(J46,'Obs Tecnicas'!$D:$G,4,0),"")</f>
        <v>0</v>
      </c>
      <c r="U46" s="2" t="s">
        <v>332</v>
      </c>
      <c r="V46" s="84">
        <f t="shared" si="1"/>
        <v>8</v>
      </c>
      <c r="W46" s="84">
        <v>8</v>
      </c>
      <c r="X46" s="2" t="e">
        <f>VLOOKUP(J46,Adicionados!B:M,12,0)</f>
        <v>#N/A</v>
      </c>
    </row>
    <row r="47" spans="1:1024" ht="15" customHeight="1">
      <c r="A47" s="74" t="s">
        <v>67</v>
      </c>
      <c r="B47" s="74" t="s">
        <v>193</v>
      </c>
      <c r="C47" s="79" t="s">
        <v>194</v>
      </c>
      <c r="D47" s="74" t="s">
        <v>195</v>
      </c>
      <c r="E47" s="74" t="s">
        <v>112</v>
      </c>
      <c r="F47" s="79" t="s">
        <v>113</v>
      </c>
      <c r="G47" s="74" t="s">
        <v>73</v>
      </c>
      <c r="H47" s="74" t="s">
        <v>172</v>
      </c>
      <c r="I47" s="74" t="s">
        <v>101</v>
      </c>
      <c r="J47" s="80">
        <v>1788818</v>
      </c>
      <c r="K47" s="74" t="s">
        <v>81</v>
      </c>
      <c r="L47" s="86" t="s">
        <v>148</v>
      </c>
      <c r="M47" s="74" t="s">
        <v>189</v>
      </c>
      <c r="N47" s="74" t="s">
        <v>190</v>
      </c>
      <c r="O47" s="81">
        <v>44105</v>
      </c>
      <c r="P47" s="82">
        <f>IFERROR(VLOOKUP(J47,'Obs Tecnicas'!$D:$I,5,0),O47)</f>
        <v>44784</v>
      </c>
      <c r="Q47" s="81" t="str">
        <f ca="1">IF(P47&lt;&gt;"",IF(P47+365&gt;TODAY(),"Calibrado","Vencido"),"")</f>
        <v>Calibrado</v>
      </c>
      <c r="R47" s="83">
        <f>IFERROR(VLOOKUP(J47,'Obs Tecnicas'!$D:$G,2,0),"")</f>
        <v>17567</v>
      </c>
      <c r="S47" s="74" t="str">
        <f>IFERROR(VLOOKUP(J47,'Obs Tecnicas'!$D:$G,3,0),"Hexis")</f>
        <v>ER ANALITICA</v>
      </c>
      <c r="T47" s="74">
        <f>IFERROR(VLOOKUP(J47,'Obs Tecnicas'!$D:$G,4,0),"")</f>
        <v>0</v>
      </c>
      <c r="U47" s="2" t="s">
        <v>332</v>
      </c>
      <c r="V47" s="84">
        <f t="shared" si="1"/>
        <v>8</v>
      </c>
      <c r="W47" s="84">
        <v>8</v>
      </c>
      <c r="X47" s="2" t="e">
        <f>VLOOKUP(J47,Adicionados!B:M,12,0)</f>
        <v>#N/A</v>
      </c>
    </row>
    <row r="48" spans="1:1024" ht="15" customHeight="1">
      <c r="A48" s="74" t="s">
        <v>67</v>
      </c>
      <c r="B48" s="74" t="s">
        <v>193</v>
      </c>
      <c r="C48" s="79" t="s">
        <v>194</v>
      </c>
      <c r="D48" s="74" t="s">
        <v>195</v>
      </c>
      <c r="E48" s="74" t="s">
        <v>112</v>
      </c>
      <c r="F48" s="79" t="s">
        <v>113</v>
      </c>
      <c r="G48" s="74" t="s">
        <v>73</v>
      </c>
      <c r="H48" s="74" t="s">
        <v>172</v>
      </c>
      <c r="I48" s="74" t="s">
        <v>86</v>
      </c>
      <c r="J48" s="80">
        <v>72555</v>
      </c>
      <c r="K48" s="74" t="s">
        <v>87</v>
      </c>
      <c r="L48" s="87" t="s">
        <v>201</v>
      </c>
      <c r="M48" s="74" t="s">
        <v>189</v>
      </c>
      <c r="N48" s="74" t="s">
        <v>190</v>
      </c>
      <c r="O48" s="81">
        <v>44409</v>
      </c>
      <c r="P48" s="82">
        <f>IFERROR(VLOOKUP(J48,'Obs Tecnicas'!$D:$I,5,0),O48)</f>
        <v>44784</v>
      </c>
      <c r="Q48" s="81" t="str">
        <f ca="1">IF(P48&lt;&gt;"",IF(P48+365&gt;TODAY(),"Calibrado","Vencido"),"")</f>
        <v>Calibrado</v>
      </c>
      <c r="R48" s="83">
        <f>IFERROR(VLOOKUP(J48,'Obs Tecnicas'!$D:$G,2,0),"")</f>
        <v>17568</v>
      </c>
      <c r="S48" s="74" t="str">
        <f>IFERROR(VLOOKUP(J48,'Obs Tecnicas'!$D:$G,3,0),"Hexis")</f>
        <v>ER ANALITICA</v>
      </c>
      <c r="T48" s="74">
        <f>IFERROR(VLOOKUP(J48,'Obs Tecnicas'!$D:$G,4,0),"")</f>
        <v>0</v>
      </c>
      <c r="U48" s="2" t="s">
        <v>332</v>
      </c>
      <c r="V48" s="84">
        <f t="shared" si="1"/>
        <v>8</v>
      </c>
      <c r="W48" s="84">
        <v>7</v>
      </c>
      <c r="X48" s="2" t="e">
        <f>VLOOKUP(J48,Adicionados!B:M,12,0)</f>
        <v>#N/A</v>
      </c>
    </row>
    <row r="49" spans="1:24" ht="15" customHeight="1">
      <c r="A49" s="74" t="s">
        <v>67</v>
      </c>
      <c r="B49" s="74" t="s">
        <v>193</v>
      </c>
      <c r="C49" s="79" t="s">
        <v>194</v>
      </c>
      <c r="D49" s="74" t="s">
        <v>195</v>
      </c>
      <c r="E49" s="74" t="s">
        <v>112</v>
      </c>
      <c r="F49" s="79" t="s">
        <v>113</v>
      </c>
      <c r="G49" s="74" t="s">
        <v>73</v>
      </c>
      <c r="H49" s="74" t="s">
        <v>172</v>
      </c>
      <c r="I49" s="74" t="s">
        <v>83</v>
      </c>
      <c r="J49" s="80">
        <v>72561</v>
      </c>
      <c r="K49" s="74" t="s">
        <v>87</v>
      </c>
      <c r="L49" s="87" t="s">
        <v>203</v>
      </c>
      <c r="M49" s="74" t="s">
        <v>189</v>
      </c>
      <c r="N49" s="74" t="s">
        <v>190</v>
      </c>
      <c r="O49" s="81">
        <v>44513</v>
      </c>
      <c r="P49" s="82">
        <f>IFERROR(VLOOKUP(J49,'Obs Tecnicas'!$D:$I,5,0),O49)</f>
        <v>44784</v>
      </c>
      <c r="Q49" s="81" t="str">
        <f ca="1">IF(P49&lt;&gt;"",IF(P49+365&gt;TODAY(),"Calibrado","Vencido"),"")</f>
        <v>Calibrado</v>
      </c>
      <c r="R49" s="83">
        <f>IFERROR(VLOOKUP(J49,'Obs Tecnicas'!$D:$G,2,0),"")</f>
        <v>17569</v>
      </c>
      <c r="S49" s="74" t="str">
        <f>IFERROR(VLOOKUP(J49,'Obs Tecnicas'!$D:$G,3,0),"Hexis")</f>
        <v>ER ANALITICA</v>
      </c>
      <c r="T49" s="74">
        <f>IFERROR(VLOOKUP(J49,'Obs Tecnicas'!$D:$G,4,0),"")</f>
        <v>0</v>
      </c>
      <c r="U49" s="2" t="s">
        <v>332</v>
      </c>
      <c r="V49" s="84">
        <f t="shared" si="1"/>
        <v>8</v>
      </c>
      <c r="W49" s="84">
        <v>7</v>
      </c>
      <c r="X49" s="2" t="e">
        <f>VLOOKUP(J49,Adicionados!B:M,12,0)</f>
        <v>#N/A</v>
      </c>
    </row>
    <row r="50" spans="1:24" ht="15" customHeight="1">
      <c r="A50" s="74" t="s">
        <v>67</v>
      </c>
      <c r="B50" s="74" t="s">
        <v>193</v>
      </c>
      <c r="C50" s="79" t="s">
        <v>194</v>
      </c>
      <c r="D50" s="74" t="s">
        <v>195</v>
      </c>
      <c r="E50" s="74" t="s">
        <v>112</v>
      </c>
      <c r="F50" s="79" t="s">
        <v>113</v>
      </c>
      <c r="G50" s="74" t="s">
        <v>73</v>
      </c>
      <c r="H50" s="74" t="s">
        <v>172</v>
      </c>
      <c r="I50" s="47" t="s">
        <v>75</v>
      </c>
      <c r="J50" s="80" t="s">
        <v>204</v>
      </c>
      <c r="K50" s="74" t="s">
        <v>81</v>
      </c>
      <c r="L50" s="74" t="s">
        <v>123</v>
      </c>
      <c r="M50" s="47" t="s">
        <v>189</v>
      </c>
      <c r="N50" s="74" t="s">
        <v>190</v>
      </c>
      <c r="O50" s="81">
        <v>44501</v>
      </c>
      <c r="P50" s="82">
        <f>IFERROR(VLOOKUP(J50,'Obs Tecnicas'!$D:$I,5,0),O50)</f>
        <v>44784</v>
      </c>
      <c r="Q50" s="81" t="str">
        <f ca="1">IF(P50&lt;&gt;"",IF(P50+365&gt;TODAY(),"Calibrado","Vencido"),"")</f>
        <v>Calibrado</v>
      </c>
      <c r="R50" s="83">
        <f>IFERROR(VLOOKUP(J50,'Obs Tecnicas'!$D:$G,2,0),"")</f>
        <v>17570</v>
      </c>
      <c r="S50" s="74" t="str">
        <f>IFERROR(VLOOKUP(J50,'Obs Tecnicas'!$D:$G,3,0),"Hexis")</f>
        <v>ER ANALITICA</v>
      </c>
      <c r="T50" s="74">
        <f>IFERROR(VLOOKUP(J50,'Obs Tecnicas'!$D:$G,4,0),"")</f>
        <v>0</v>
      </c>
      <c r="U50" s="2" t="s">
        <v>332</v>
      </c>
      <c r="V50" s="84">
        <f t="shared" si="1"/>
        <v>8</v>
      </c>
      <c r="W50" s="84">
        <v>7</v>
      </c>
      <c r="X50" s="2">
        <f>VLOOKUP(J50,Adicionados!B:M,12,0)</f>
        <v>0</v>
      </c>
    </row>
    <row r="51" spans="1:24" ht="15" customHeight="1">
      <c r="A51" s="74" t="s">
        <v>67</v>
      </c>
      <c r="B51" s="74" t="s">
        <v>178</v>
      </c>
      <c r="C51" s="79" t="s">
        <v>179</v>
      </c>
      <c r="D51" s="74" t="s">
        <v>180</v>
      </c>
      <c r="E51" s="74" t="s">
        <v>112</v>
      </c>
      <c r="F51" s="79" t="s">
        <v>113</v>
      </c>
      <c r="G51" s="74" t="s">
        <v>73</v>
      </c>
      <c r="H51" s="74" t="s">
        <v>172</v>
      </c>
      <c r="I51" s="74" t="s">
        <v>89</v>
      </c>
      <c r="J51" s="80">
        <v>59792</v>
      </c>
      <c r="K51" s="74" t="s">
        <v>87</v>
      </c>
      <c r="L51" s="74" t="s">
        <v>188</v>
      </c>
      <c r="M51" s="74" t="s">
        <v>189</v>
      </c>
      <c r="N51" s="74" t="s">
        <v>190</v>
      </c>
      <c r="O51" s="81">
        <v>44105</v>
      </c>
      <c r="P51" s="82">
        <f>IFERROR(VLOOKUP(J51,'Obs Tecnicas'!$D:$I,5,0),O51)</f>
        <v>44784</v>
      </c>
      <c r="Q51" s="81" t="str">
        <f ca="1">IF(P51&lt;&gt;"",IF(P51+365&gt;TODAY(),"Calibrado","Vencido"),"")</f>
        <v>Calibrado</v>
      </c>
      <c r="R51" s="83">
        <f>IFERROR(VLOOKUP(J51,'Obs Tecnicas'!$D:$G,2,0),"")</f>
        <v>17564</v>
      </c>
      <c r="S51" s="74" t="str">
        <f>IFERROR(VLOOKUP(J51,'Obs Tecnicas'!$D:$G,3,0),"Hexis")</f>
        <v>ER ANALITICA</v>
      </c>
      <c r="T51" s="74" t="str">
        <f>IFERROR(VLOOKUP(J51,'Obs Tecnicas'!$D:$G,4,0),"")</f>
        <v>Máscara do teclado avariada</v>
      </c>
      <c r="U51" s="2" t="s">
        <v>332</v>
      </c>
      <c r="V51" s="84">
        <f t="shared" si="1"/>
        <v>8</v>
      </c>
      <c r="W51" s="84">
        <v>6</v>
      </c>
      <c r="X51" s="2" t="e">
        <f>VLOOKUP(J51,Adicionados!B:M,12,0)</f>
        <v>#N/A</v>
      </c>
    </row>
    <row r="52" spans="1:24" ht="15" customHeight="1">
      <c r="A52" s="74" t="s">
        <v>67</v>
      </c>
      <c r="B52" s="74" t="s">
        <v>178</v>
      </c>
      <c r="C52" s="79" t="s">
        <v>179</v>
      </c>
      <c r="D52" s="74" t="s">
        <v>180</v>
      </c>
      <c r="E52" s="74" t="s">
        <v>112</v>
      </c>
      <c r="F52" s="79" t="s">
        <v>113</v>
      </c>
      <c r="G52" s="74" t="s">
        <v>73</v>
      </c>
      <c r="H52" s="74" t="s">
        <v>172</v>
      </c>
      <c r="I52" s="74" t="s">
        <v>89</v>
      </c>
      <c r="J52" s="80" t="s">
        <v>1456</v>
      </c>
      <c r="K52" s="74" t="s">
        <v>81</v>
      </c>
      <c r="L52" s="87" t="s">
        <v>192</v>
      </c>
      <c r="M52" s="47" t="s">
        <v>189</v>
      </c>
      <c r="N52" s="74" t="s">
        <v>190</v>
      </c>
      <c r="O52" s="81">
        <v>44501</v>
      </c>
      <c r="P52" s="82">
        <f>IFERROR(VLOOKUP(J52,'Obs Tecnicas'!$D:$I,5,0),O52)</f>
        <v>44501</v>
      </c>
      <c r="Q52" s="81" t="str">
        <f ca="1">IF(P52&lt;&gt;"",IF(P52+365&gt;TODAY(),"Calibrado","Vencido"),"")</f>
        <v>Calibrado</v>
      </c>
      <c r="R52" s="83" t="str">
        <f>IFERROR(VLOOKUP(J52,'Obs Tecnicas'!$D:$G,2,0),"")</f>
        <v/>
      </c>
      <c r="S52" s="74" t="str">
        <f>IFERROR(VLOOKUP(J52,'Obs Tecnicas'!$D:$G,3,0),"Hexis")</f>
        <v>Hexis</v>
      </c>
      <c r="T52" s="74" t="str">
        <f>IFERROR(VLOOKUP(J52,'Obs Tecnicas'!$D:$G,4,0),"")</f>
        <v/>
      </c>
      <c r="U52" s="2" t="s">
        <v>28</v>
      </c>
      <c r="V52" s="84">
        <f t="shared" si="1"/>
        <v>11</v>
      </c>
      <c r="W52" s="84">
        <v>6</v>
      </c>
      <c r="X52" s="2" t="e">
        <f>VLOOKUP(J52,Adicionados!B:M,12,0)</f>
        <v>#N/A</v>
      </c>
    </row>
    <row r="53" spans="1:24" ht="15" customHeight="1">
      <c r="A53" s="74" t="s">
        <v>67</v>
      </c>
      <c r="B53" s="74" t="s">
        <v>178</v>
      </c>
      <c r="C53" s="79" t="s">
        <v>179</v>
      </c>
      <c r="D53" s="74" t="s">
        <v>180</v>
      </c>
      <c r="E53" s="74" t="s">
        <v>112</v>
      </c>
      <c r="F53" s="79" t="s">
        <v>113</v>
      </c>
      <c r="G53" s="74" t="s">
        <v>73</v>
      </c>
      <c r="H53" s="74" t="s">
        <v>172</v>
      </c>
      <c r="I53" s="74" t="s">
        <v>101</v>
      </c>
      <c r="J53" s="80">
        <v>150060001017</v>
      </c>
      <c r="K53" s="74" t="s">
        <v>81</v>
      </c>
      <c r="L53" s="74" t="s">
        <v>206</v>
      </c>
      <c r="M53" s="74" t="s">
        <v>207</v>
      </c>
      <c r="N53" s="74" t="s">
        <v>208</v>
      </c>
      <c r="O53" s="81">
        <v>44105</v>
      </c>
      <c r="P53" s="82">
        <f>IFERROR(VLOOKUP(J53,'Obs Tecnicas'!$D:$I,5,0),O53)</f>
        <v>44783</v>
      </c>
      <c r="Q53" s="81" t="str">
        <f ca="1">IF(P53&lt;&gt;"",IF(P53+365&gt;TODAY(),"Calibrado","Vencido"),"")</f>
        <v>Calibrado</v>
      </c>
      <c r="R53" s="83">
        <f>IFERROR(VLOOKUP(J53,'Obs Tecnicas'!$D:$G,2,0),"")</f>
        <v>17574</v>
      </c>
      <c r="S53" s="74" t="str">
        <f>IFERROR(VLOOKUP(J53,'Obs Tecnicas'!$D:$G,3,0),"Hexis")</f>
        <v>ER ANALITICA</v>
      </c>
      <c r="T53" s="74">
        <f>IFERROR(VLOOKUP(J53,'Obs Tecnicas'!$D:$G,4,0),"")</f>
        <v>0</v>
      </c>
      <c r="U53" s="2" t="s">
        <v>332</v>
      </c>
      <c r="V53" s="84">
        <f t="shared" si="1"/>
        <v>8</v>
      </c>
      <c r="W53" s="84">
        <v>4</v>
      </c>
      <c r="X53" s="2" t="e">
        <f>VLOOKUP(J53,Adicionados!B:M,12,0)</f>
        <v>#N/A</v>
      </c>
    </row>
    <row r="54" spans="1:24" ht="15" customHeight="1">
      <c r="A54" s="74" t="s">
        <v>67</v>
      </c>
      <c r="B54" s="74" t="s">
        <v>209</v>
      </c>
      <c r="C54" s="79" t="s">
        <v>210</v>
      </c>
      <c r="D54" s="74" t="s">
        <v>211</v>
      </c>
      <c r="E54" s="74" t="s">
        <v>212</v>
      </c>
      <c r="F54" s="79" t="s">
        <v>213</v>
      </c>
      <c r="G54" s="74" t="s">
        <v>73</v>
      </c>
      <c r="H54" s="74" t="s">
        <v>214</v>
      </c>
      <c r="I54" s="74" t="s">
        <v>83</v>
      </c>
      <c r="J54" s="80" t="s">
        <v>215</v>
      </c>
      <c r="K54" s="74" t="s">
        <v>133</v>
      </c>
      <c r="L54" s="74" t="s">
        <v>134</v>
      </c>
      <c r="M54" s="74" t="s">
        <v>216</v>
      </c>
      <c r="N54" s="74" t="s">
        <v>217</v>
      </c>
      <c r="O54" s="81">
        <v>44406</v>
      </c>
      <c r="P54" s="82">
        <f>IFERROR(VLOOKUP(J54,'Obs Tecnicas'!$D:$I,5,0),O54)</f>
        <v>44406</v>
      </c>
      <c r="Q54" s="81" t="str">
        <f ca="1">IF(P54&lt;&gt;"",IF(P54+365&gt;TODAY(),"Calibrado","Vencido"),"")</f>
        <v>Vencido</v>
      </c>
      <c r="R54" s="83">
        <f>IFERROR(VLOOKUP(J54,'Obs Tecnicas'!$D:$G,2,0),"")</f>
        <v>13270</v>
      </c>
      <c r="S54" s="74" t="str">
        <f>IFERROR(VLOOKUP(J54,'Obs Tecnicas'!$D:$G,3,0),"Hexis")</f>
        <v>ER ANALITICA</v>
      </c>
      <c r="T54" s="74">
        <f>IFERROR(VLOOKUP(J54,'Obs Tecnicas'!$D:$G,4,0),"")</f>
        <v>0</v>
      </c>
      <c r="U54" s="2" t="s">
        <v>28</v>
      </c>
      <c r="V54" s="84">
        <f t="shared" si="1"/>
        <v>7</v>
      </c>
      <c r="W54" s="84">
        <v>4</v>
      </c>
      <c r="X54" s="2" t="e">
        <f>VLOOKUP(J54,Adicionados!B:M,12,0)</f>
        <v>#N/A</v>
      </c>
    </row>
    <row r="55" spans="1:24" ht="15" customHeight="1">
      <c r="A55" s="74" t="s">
        <v>67</v>
      </c>
      <c r="B55" s="74" t="s">
        <v>209</v>
      </c>
      <c r="C55" s="79" t="s">
        <v>210</v>
      </c>
      <c r="D55" s="74" t="s">
        <v>211</v>
      </c>
      <c r="E55" s="74" t="s">
        <v>212</v>
      </c>
      <c r="F55" s="79" t="s">
        <v>213</v>
      </c>
      <c r="G55" s="74" t="s">
        <v>73</v>
      </c>
      <c r="H55" s="74" t="s">
        <v>214</v>
      </c>
      <c r="I55" s="74" t="s">
        <v>101</v>
      </c>
      <c r="J55" s="80">
        <v>1199043</v>
      </c>
      <c r="K55" s="74" t="s">
        <v>81</v>
      </c>
      <c r="L55" s="74" t="s">
        <v>103</v>
      </c>
      <c r="M55" s="74" t="s">
        <v>216</v>
      </c>
      <c r="N55" s="74" t="s">
        <v>217</v>
      </c>
      <c r="O55" s="81">
        <v>44013</v>
      </c>
      <c r="P55" s="82">
        <f>IFERROR(VLOOKUP(J55,'Obs Tecnicas'!$D:$I,5,0),O55)</f>
        <v>44406</v>
      </c>
      <c r="Q55" s="81" t="str">
        <f ca="1">IF(P55&lt;&gt;"",IF(P55+365&gt;TODAY(),"Calibrado","Vencido"),"")</f>
        <v>Vencido</v>
      </c>
      <c r="R55" s="83">
        <f>IFERROR(VLOOKUP(J55,'Obs Tecnicas'!$D:$G,2,0),"")</f>
        <v>13271</v>
      </c>
      <c r="S55" s="74" t="str">
        <f>IFERROR(VLOOKUP(J55,'Obs Tecnicas'!$D:$G,3,0),"Hexis")</f>
        <v>ER ANALITICA</v>
      </c>
      <c r="T55" s="74" t="str">
        <f>IFERROR(VLOOKUP(J55,'Obs Tecnicas'!$D:$G,4,0),"")</f>
        <v>Filtro óptico azul encontra-se oxidado e compartimento de cubeta quebrado</v>
      </c>
      <c r="U55" s="2" t="s">
        <v>28</v>
      </c>
      <c r="V55" s="84">
        <f t="shared" si="1"/>
        <v>7</v>
      </c>
      <c r="W55" s="84">
        <v>4</v>
      </c>
      <c r="X55" s="2" t="e">
        <f>VLOOKUP(J55,Adicionados!B:M,12,0)</f>
        <v>#N/A</v>
      </c>
    </row>
    <row r="56" spans="1:24" ht="15" customHeight="1">
      <c r="A56" s="74" t="s">
        <v>67</v>
      </c>
      <c r="B56" s="74" t="s">
        <v>209</v>
      </c>
      <c r="C56" s="79" t="s">
        <v>210</v>
      </c>
      <c r="D56" s="74" t="s">
        <v>211</v>
      </c>
      <c r="E56" s="74" t="s">
        <v>212</v>
      </c>
      <c r="F56" s="79" t="s">
        <v>213</v>
      </c>
      <c r="G56" s="74" t="s">
        <v>73</v>
      </c>
      <c r="H56" s="74" t="s">
        <v>214</v>
      </c>
      <c r="I56" s="74" t="s">
        <v>218</v>
      </c>
      <c r="J56" s="80" t="s">
        <v>219</v>
      </c>
      <c r="K56" s="74" t="s">
        <v>84</v>
      </c>
      <c r="L56" s="74" t="s">
        <v>220</v>
      </c>
      <c r="M56" s="74" t="s">
        <v>216</v>
      </c>
      <c r="N56" s="74" t="s">
        <v>217</v>
      </c>
      <c r="O56" s="81">
        <v>44406</v>
      </c>
      <c r="P56" s="82">
        <f>IFERROR(VLOOKUP(J56,'Obs Tecnicas'!$D:$I,5,0),O56)</f>
        <v>44406</v>
      </c>
      <c r="Q56" s="81" t="str">
        <f ca="1">IF(P56&lt;&gt;"",IF(P56+365&gt;TODAY(),"Calibrado","Vencido"),"")</f>
        <v>Vencido</v>
      </c>
      <c r="R56" s="83">
        <f>IFERROR(VLOOKUP(J56,'Obs Tecnicas'!$D:$G,2,0),"")</f>
        <v>13272</v>
      </c>
      <c r="S56" s="74" t="str">
        <f>IFERROR(VLOOKUP(J56,'Obs Tecnicas'!$D:$G,3,0),"Hexis")</f>
        <v>ER ANALITICA</v>
      </c>
      <c r="T56" s="74">
        <f>IFERROR(VLOOKUP(J56,'Obs Tecnicas'!$D:$G,4,0),"")</f>
        <v>0</v>
      </c>
      <c r="U56" s="2" t="s">
        <v>28</v>
      </c>
      <c r="V56" s="84">
        <f t="shared" si="1"/>
        <v>7</v>
      </c>
      <c r="W56" s="84">
        <v>7</v>
      </c>
      <c r="X56" s="2" t="e">
        <f>VLOOKUP(J56,Adicionados!B:M,12,0)</f>
        <v>#N/A</v>
      </c>
    </row>
    <row r="57" spans="1:24" ht="15" customHeight="1">
      <c r="A57" s="74" t="s">
        <v>67</v>
      </c>
      <c r="B57" s="74" t="s">
        <v>209</v>
      </c>
      <c r="C57" s="79" t="s">
        <v>210</v>
      </c>
      <c r="D57" s="74" t="s">
        <v>211</v>
      </c>
      <c r="E57" s="74" t="s">
        <v>212</v>
      </c>
      <c r="F57" s="79" t="s">
        <v>213</v>
      </c>
      <c r="G57" s="74" t="s">
        <v>73</v>
      </c>
      <c r="H57" s="74" t="s">
        <v>214</v>
      </c>
      <c r="I57" s="74" t="s">
        <v>218</v>
      </c>
      <c r="J57" s="80" t="s">
        <v>221</v>
      </c>
      <c r="K57" s="74" t="s">
        <v>84</v>
      </c>
      <c r="L57" s="74" t="s">
        <v>220</v>
      </c>
      <c r="M57" s="74" t="s">
        <v>216</v>
      </c>
      <c r="N57" s="74" t="s">
        <v>217</v>
      </c>
      <c r="O57" s="81">
        <v>44013</v>
      </c>
      <c r="P57" s="82">
        <f>IFERROR(VLOOKUP(J57,'Obs Tecnicas'!$D:$I,5,0),O57)</f>
        <v>44406</v>
      </c>
      <c r="Q57" s="81" t="str">
        <f ca="1">IF(P57&lt;&gt;"",IF(P57+365&gt;TODAY(),"Calibrado","Vencido"),"")</f>
        <v>Vencido</v>
      </c>
      <c r="R57" s="83">
        <f>IFERROR(VLOOKUP(J57,'Obs Tecnicas'!$D:$G,2,0),"")</f>
        <v>13273</v>
      </c>
      <c r="S57" s="74" t="str">
        <f>IFERROR(VLOOKUP(J57,'Obs Tecnicas'!$D:$G,3,0),"Hexis")</f>
        <v>ER ANALITICA</v>
      </c>
      <c r="T57" s="74">
        <f>IFERROR(VLOOKUP(J57,'Obs Tecnicas'!$D:$G,4,0),"")</f>
        <v>0</v>
      </c>
      <c r="U57" s="2" t="s">
        <v>28</v>
      </c>
      <c r="V57" s="84">
        <f t="shared" si="1"/>
        <v>7</v>
      </c>
      <c r="W57" s="84">
        <v>7</v>
      </c>
      <c r="X57" s="2" t="e">
        <f>VLOOKUP(J57,Adicionados!B:M,12,0)</f>
        <v>#N/A</v>
      </c>
    </row>
    <row r="58" spans="1:24" ht="15" customHeight="1">
      <c r="A58" s="74" t="s">
        <v>67</v>
      </c>
      <c r="B58" s="74" t="s">
        <v>209</v>
      </c>
      <c r="C58" s="79" t="s">
        <v>210</v>
      </c>
      <c r="D58" s="74" t="s">
        <v>211</v>
      </c>
      <c r="E58" s="74" t="s">
        <v>212</v>
      </c>
      <c r="F58" s="79" t="s">
        <v>213</v>
      </c>
      <c r="G58" s="74" t="s">
        <v>73</v>
      </c>
      <c r="H58" s="74" t="s">
        <v>214</v>
      </c>
      <c r="I58" s="74" t="s">
        <v>86</v>
      </c>
      <c r="J58" s="80" t="s">
        <v>222</v>
      </c>
      <c r="K58" s="74" t="s">
        <v>87</v>
      </c>
      <c r="L58" s="74" t="s">
        <v>223</v>
      </c>
      <c r="M58" s="74" t="s">
        <v>216</v>
      </c>
      <c r="N58" s="74" t="s">
        <v>217</v>
      </c>
      <c r="O58" s="81">
        <v>44406</v>
      </c>
      <c r="P58" s="82">
        <f>IFERROR(VLOOKUP(J58,'Obs Tecnicas'!$D:$I,5,0),O58)</f>
        <v>44406</v>
      </c>
      <c r="Q58" s="81" t="str">
        <f ca="1">IF(P58&lt;&gt;"",IF(P58+365&gt;TODAY(),"Calibrado","Vencido"),"")</f>
        <v>Vencido</v>
      </c>
      <c r="R58" s="83">
        <f>IFERROR(VLOOKUP(J58,'Obs Tecnicas'!$D:$G,2,0),"")</f>
        <v>13274</v>
      </c>
      <c r="S58" s="74" t="str">
        <f>IFERROR(VLOOKUP(J58,'Obs Tecnicas'!$D:$G,3,0),"Hexis")</f>
        <v>ER ANALITICA</v>
      </c>
      <c r="T58" s="74">
        <f>IFERROR(VLOOKUP(J58,'Obs Tecnicas'!$D:$G,4,0),"")</f>
        <v>0</v>
      </c>
      <c r="U58" s="2" t="s">
        <v>28</v>
      </c>
      <c r="V58" s="84">
        <f t="shared" si="1"/>
        <v>7</v>
      </c>
      <c r="W58" s="84">
        <v>7</v>
      </c>
      <c r="X58" s="2" t="e">
        <f>VLOOKUP(J58,Adicionados!B:M,12,0)</f>
        <v>#N/A</v>
      </c>
    </row>
    <row r="59" spans="1:24" ht="15" customHeight="1">
      <c r="A59" s="74" t="s">
        <v>67</v>
      </c>
      <c r="B59" s="74" t="s">
        <v>209</v>
      </c>
      <c r="C59" s="79" t="s">
        <v>210</v>
      </c>
      <c r="D59" s="74" t="s">
        <v>211</v>
      </c>
      <c r="E59" s="74" t="s">
        <v>212</v>
      </c>
      <c r="F59" s="79" t="s">
        <v>213</v>
      </c>
      <c r="G59" s="74" t="s">
        <v>73</v>
      </c>
      <c r="H59" s="74" t="s">
        <v>214</v>
      </c>
      <c r="I59" s="74" t="s">
        <v>89</v>
      </c>
      <c r="J59" s="80" t="s">
        <v>224</v>
      </c>
      <c r="K59" s="74" t="s">
        <v>225</v>
      </c>
      <c r="L59" s="74" t="s">
        <v>226</v>
      </c>
      <c r="M59" s="74" t="s">
        <v>216</v>
      </c>
      <c r="N59" s="74" t="s">
        <v>217</v>
      </c>
      <c r="O59" s="81">
        <v>44013</v>
      </c>
      <c r="P59" s="82">
        <f>IFERROR(VLOOKUP(J59,'Obs Tecnicas'!$D:$I,5,0),O59)</f>
        <v>44406</v>
      </c>
      <c r="Q59" s="81" t="str">
        <f ca="1">IF(P59&lt;&gt;"",IF(P59+365&gt;TODAY(),"Calibrado","Vencido"),"")</f>
        <v>Vencido</v>
      </c>
      <c r="R59" s="83">
        <f>IFERROR(VLOOKUP(J59,'Obs Tecnicas'!$D:$G,2,0),"")</f>
        <v>13276</v>
      </c>
      <c r="S59" s="74" t="str">
        <f>IFERROR(VLOOKUP(J59,'Obs Tecnicas'!$D:$G,3,0),"Hexis")</f>
        <v>ER ANALITICA</v>
      </c>
      <c r="T59" s="74" t="str">
        <f>IFERROR(VLOOKUP(J59,'Obs Tecnicas'!$D:$G,4,0),"")</f>
        <v>Tampa corta luz danificada</v>
      </c>
      <c r="U59" s="2" t="s">
        <v>28</v>
      </c>
      <c r="V59" s="84">
        <f t="shared" si="1"/>
        <v>7</v>
      </c>
      <c r="W59" s="84">
        <v>7</v>
      </c>
      <c r="X59" s="2" t="e">
        <f>VLOOKUP(J59,Adicionados!B:M,12,0)</f>
        <v>#N/A</v>
      </c>
    </row>
    <row r="60" spans="1:24" ht="15" customHeight="1">
      <c r="A60" s="74" t="s">
        <v>67</v>
      </c>
      <c r="B60" s="74" t="s">
        <v>209</v>
      </c>
      <c r="C60" s="79" t="s">
        <v>210</v>
      </c>
      <c r="D60" s="74" t="s">
        <v>211</v>
      </c>
      <c r="E60" s="74" t="s">
        <v>212</v>
      </c>
      <c r="F60" s="79" t="s">
        <v>213</v>
      </c>
      <c r="G60" s="74" t="s">
        <v>73</v>
      </c>
      <c r="H60" s="74" t="s">
        <v>214</v>
      </c>
      <c r="I60" s="74" t="s">
        <v>89</v>
      </c>
      <c r="J60" s="80" t="s">
        <v>227</v>
      </c>
      <c r="K60" s="74" t="s">
        <v>87</v>
      </c>
      <c r="L60" s="74" t="s">
        <v>228</v>
      </c>
      <c r="M60" s="74" t="s">
        <v>216</v>
      </c>
      <c r="N60" s="74" t="s">
        <v>217</v>
      </c>
      <c r="O60" s="81">
        <v>44406</v>
      </c>
      <c r="P60" s="82">
        <f>IFERROR(VLOOKUP(J60,'Obs Tecnicas'!$D:$I,5,0),O60)</f>
        <v>44406</v>
      </c>
      <c r="Q60" s="81" t="str">
        <f ca="1">IF(P60&lt;&gt;"",IF(P60+365&gt;TODAY(),"Calibrado","Vencido"),"")</f>
        <v>Vencido</v>
      </c>
      <c r="R60" s="83">
        <f>IFERROR(VLOOKUP(J60,'Obs Tecnicas'!$D:$G,2,0),"")</f>
        <v>13277</v>
      </c>
      <c r="S60" s="74" t="str">
        <f>IFERROR(VLOOKUP(J60,'Obs Tecnicas'!$D:$G,3,0),"Hexis")</f>
        <v>ER ANALITICA</v>
      </c>
      <c r="T60" s="74">
        <f>IFERROR(VLOOKUP(J60,'Obs Tecnicas'!$D:$G,4,0),"")</f>
        <v>0</v>
      </c>
      <c r="U60" s="2" t="s">
        <v>28</v>
      </c>
      <c r="V60" s="84">
        <f t="shared" si="1"/>
        <v>7</v>
      </c>
      <c r="W60" s="84">
        <v>7</v>
      </c>
      <c r="X60" s="2" t="e">
        <f>VLOOKUP(J60,Adicionados!B:M,12,0)</f>
        <v>#N/A</v>
      </c>
    </row>
    <row r="61" spans="1:24" ht="15" customHeight="1">
      <c r="A61" s="74" t="s">
        <v>67</v>
      </c>
      <c r="B61" s="74" t="s">
        <v>209</v>
      </c>
      <c r="C61" s="79" t="s">
        <v>210</v>
      </c>
      <c r="D61" s="74" t="s">
        <v>211</v>
      </c>
      <c r="E61" s="74" t="s">
        <v>212</v>
      </c>
      <c r="F61" s="79" t="s">
        <v>213</v>
      </c>
      <c r="G61" s="74" t="s">
        <v>73</v>
      </c>
      <c r="H61" s="74" t="s">
        <v>214</v>
      </c>
      <c r="I61" s="74" t="s">
        <v>115</v>
      </c>
      <c r="J61" s="80" t="s">
        <v>229</v>
      </c>
      <c r="K61" s="74" t="s">
        <v>230</v>
      </c>
      <c r="L61" s="74" t="s">
        <v>231</v>
      </c>
      <c r="M61" s="74" t="s">
        <v>216</v>
      </c>
      <c r="N61" s="74" t="s">
        <v>217</v>
      </c>
      <c r="O61" s="81">
        <v>44118</v>
      </c>
      <c r="P61" s="82">
        <f>IFERROR(VLOOKUP(J61,'Obs Tecnicas'!$D:$I,5,0),O61)</f>
        <v>44406</v>
      </c>
      <c r="Q61" s="81" t="str">
        <f ca="1">IF(P61&lt;&gt;"",IF(P61+365&gt;TODAY(),"Calibrado","Vencido"),"")</f>
        <v>Vencido</v>
      </c>
      <c r="R61" s="83">
        <f>IFERROR(VLOOKUP(J61,'Obs Tecnicas'!$D:$G,2,0),"")</f>
        <v>13278</v>
      </c>
      <c r="S61" s="74" t="str">
        <f>IFERROR(VLOOKUP(J61,'Obs Tecnicas'!$D:$G,3,0),"Hexis")</f>
        <v>ER ANALITICA</v>
      </c>
      <c r="T61" s="74" t="str">
        <f>IFERROR(VLOOKUP(J61,'Obs Tecnicas'!$D:$G,4,0),"")</f>
        <v>Equipamento possui demasiada oxidação no seu compartimento de pilhas e placa eletrônica, fazendo com que o instrumento não inicialize. Recomendado o envio do equipamento à ER para verificação</v>
      </c>
      <c r="U61" s="2" t="s">
        <v>28</v>
      </c>
      <c r="V61" s="84">
        <f t="shared" si="1"/>
        <v>7</v>
      </c>
      <c r="W61" s="84">
        <v>7</v>
      </c>
      <c r="X61" s="2" t="e">
        <f>VLOOKUP(J61,Adicionados!B:M,12,0)</f>
        <v>#N/A</v>
      </c>
    </row>
    <row r="62" spans="1:24" ht="15" customHeight="1">
      <c r="A62" s="74" t="s">
        <v>67</v>
      </c>
      <c r="B62" s="74" t="s">
        <v>209</v>
      </c>
      <c r="C62" s="79" t="s">
        <v>210</v>
      </c>
      <c r="D62" s="74" t="s">
        <v>232</v>
      </c>
      <c r="E62" s="74" t="s">
        <v>212</v>
      </c>
      <c r="F62" s="79" t="s">
        <v>213</v>
      </c>
      <c r="G62" s="74" t="s">
        <v>73</v>
      </c>
      <c r="H62" s="74" t="s">
        <v>214</v>
      </c>
      <c r="I62" s="74" t="s">
        <v>79</v>
      </c>
      <c r="J62" s="80" t="s">
        <v>233</v>
      </c>
      <c r="K62" s="74" t="s">
        <v>81</v>
      </c>
      <c r="L62" s="74" t="s">
        <v>82</v>
      </c>
      <c r="M62" s="74" t="s">
        <v>216</v>
      </c>
      <c r="N62" s="74" t="s">
        <v>217</v>
      </c>
      <c r="O62" s="81">
        <v>44013</v>
      </c>
      <c r="P62" s="82">
        <f>IFERROR(VLOOKUP(J62,'Obs Tecnicas'!$D:$I,5,0),O62)</f>
        <v>44406</v>
      </c>
      <c r="Q62" s="81" t="str">
        <f ca="1">IF(P62&lt;&gt;"",IF(P62+365&gt;TODAY(),"Calibrado","Vencido"),"")</f>
        <v>Vencido</v>
      </c>
      <c r="R62" s="83">
        <f>IFERROR(VLOOKUP(J62,'Obs Tecnicas'!$D:$G,2,0),"")</f>
        <v>13279</v>
      </c>
      <c r="S62" s="74" t="str">
        <f>IFERROR(VLOOKUP(J62,'Obs Tecnicas'!$D:$G,3,0),"Hexis")</f>
        <v>ER ANALITICA</v>
      </c>
      <c r="T62" s="74">
        <f>IFERROR(VLOOKUP(J62,'Obs Tecnicas'!$D:$G,4,0),"")</f>
        <v>0</v>
      </c>
      <c r="U62" s="2" t="s">
        <v>28</v>
      </c>
      <c r="V62" s="84">
        <f t="shared" si="1"/>
        <v>7</v>
      </c>
      <c r="W62" s="84">
        <v>7</v>
      </c>
      <c r="X62" s="2" t="e">
        <f>VLOOKUP(J62,Adicionados!B:M,12,0)</f>
        <v>#N/A</v>
      </c>
    </row>
    <row r="63" spans="1:24" ht="15" customHeight="1">
      <c r="A63" s="74" t="s">
        <v>67</v>
      </c>
      <c r="B63" s="74" t="s">
        <v>209</v>
      </c>
      <c r="C63" s="79" t="s">
        <v>210</v>
      </c>
      <c r="D63" s="74" t="s">
        <v>232</v>
      </c>
      <c r="E63" s="74" t="s">
        <v>212</v>
      </c>
      <c r="F63" s="79" t="s">
        <v>213</v>
      </c>
      <c r="G63" s="74" t="s">
        <v>73</v>
      </c>
      <c r="H63" s="74" t="s">
        <v>214</v>
      </c>
      <c r="I63" s="74" t="s">
        <v>101</v>
      </c>
      <c r="J63" s="80" t="s">
        <v>234</v>
      </c>
      <c r="K63" s="74" t="s">
        <v>81</v>
      </c>
      <c r="L63" s="86" t="s">
        <v>148</v>
      </c>
      <c r="M63" s="74" t="s">
        <v>216</v>
      </c>
      <c r="N63" s="74" t="s">
        <v>235</v>
      </c>
      <c r="O63" s="81">
        <v>44424</v>
      </c>
      <c r="P63" s="82">
        <f>IFERROR(VLOOKUP(J63,'Obs Tecnicas'!$D:$I,5,0),O63)</f>
        <v>44424</v>
      </c>
      <c r="Q63" s="81" t="str">
        <f ca="1">IF(P63&lt;&gt;"",IF(P63+365&gt;TODAY(),"Calibrado","Vencido"),"")</f>
        <v>Calibrado</v>
      </c>
      <c r="R63" s="83">
        <f>IFERROR(VLOOKUP(J63,'Obs Tecnicas'!$D:$G,2,0),"")</f>
        <v>13513</v>
      </c>
      <c r="S63" s="74" t="str">
        <f>IFERROR(VLOOKUP(J63,'Obs Tecnicas'!$D:$G,3,0),"Hexis")</f>
        <v>ER ANALITICA</v>
      </c>
      <c r="T63" s="74" t="str">
        <f>IFERROR(VLOOKUP(J63,'Obs Tecnicas'!$D:$G,4,0),"")</f>
        <v>Equipamentos incluidos.</v>
      </c>
      <c r="U63" s="2" t="s">
        <v>28</v>
      </c>
      <c r="V63" s="84">
        <f t="shared" si="1"/>
        <v>8</v>
      </c>
      <c r="W63" s="84">
        <v>9</v>
      </c>
      <c r="X63" s="2">
        <f>VLOOKUP(J63,Adicionados!B:M,12,0)</f>
        <v>0</v>
      </c>
    </row>
    <row r="64" spans="1:24" ht="15" customHeight="1">
      <c r="A64" s="74" t="s">
        <v>67</v>
      </c>
      <c r="B64" s="74" t="s">
        <v>236</v>
      </c>
      <c r="C64" s="79" t="s">
        <v>237</v>
      </c>
      <c r="D64" s="74" t="s">
        <v>238</v>
      </c>
      <c r="E64" s="74" t="s">
        <v>112</v>
      </c>
      <c r="F64" s="79" t="s">
        <v>113</v>
      </c>
      <c r="G64" s="74" t="s">
        <v>73</v>
      </c>
      <c r="H64" s="74" t="s">
        <v>239</v>
      </c>
      <c r="I64" s="74" t="s">
        <v>79</v>
      </c>
      <c r="J64" s="80" t="s">
        <v>240</v>
      </c>
      <c r="K64" s="74" t="s">
        <v>81</v>
      </c>
      <c r="L64" s="87" t="s">
        <v>186</v>
      </c>
      <c r="M64" s="36" t="s">
        <v>241</v>
      </c>
      <c r="O64" s="81"/>
      <c r="P64" s="82">
        <f>IFERROR(VLOOKUP(J64,'Obs Tecnicas'!$D:$I,5,0),O64)</f>
        <v>44645</v>
      </c>
      <c r="Q64" s="81" t="str">
        <f ca="1">IF(P64&lt;&gt;"",IF(P64+365&gt;TODAY(),"Calibrado","Vencido"),"")</f>
        <v>Calibrado</v>
      </c>
      <c r="R64" s="83">
        <f>IFERROR(VLOOKUP(J64,'Obs Tecnicas'!$D:$G,2,0),"")</f>
        <v>15948</v>
      </c>
      <c r="S64" s="74" t="str">
        <f>IFERROR(VLOOKUP(J64,'Obs Tecnicas'!$D:$G,3,0),"Hexis")</f>
        <v>ER ANALITICA</v>
      </c>
      <c r="T64" s="74">
        <f>IFERROR(VLOOKUP(J64,'Obs Tecnicas'!$D:$G,4,0),"")</f>
        <v>0</v>
      </c>
      <c r="V64" s="84">
        <f t="shared" si="1"/>
        <v>3</v>
      </c>
      <c r="W64" s="84">
        <v>5</v>
      </c>
      <c r="X64" s="2">
        <f>VLOOKUP(J64,Adicionados!B:M,12,0)</f>
        <v>0</v>
      </c>
    </row>
    <row r="65" spans="1:1024" ht="15" customHeight="1">
      <c r="A65" s="74" t="s">
        <v>67</v>
      </c>
      <c r="B65" s="74" t="s">
        <v>242</v>
      </c>
      <c r="C65" s="79" t="s">
        <v>243</v>
      </c>
      <c r="D65" s="74" t="s">
        <v>244</v>
      </c>
      <c r="E65" s="74" t="s">
        <v>245</v>
      </c>
      <c r="F65" s="79" t="s">
        <v>246</v>
      </c>
      <c r="G65" s="74" t="s">
        <v>97</v>
      </c>
      <c r="H65" s="74" t="s">
        <v>247</v>
      </c>
      <c r="I65" s="74" t="s">
        <v>101</v>
      </c>
      <c r="J65" s="80" t="s">
        <v>248</v>
      </c>
      <c r="K65" s="74" t="s">
        <v>81</v>
      </c>
      <c r="L65" s="74" t="s">
        <v>82</v>
      </c>
      <c r="M65" s="74" t="s">
        <v>249</v>
      </c>
      <c r="N65" s="74" t="s">
        <v>78</v>
      </c>
      <c r="O65" s="81">
        <v>44264</v>
      </c>
      <c r="P65" s="82">
        <f>IFERROR(VLOOKUP(J65,'Obs Tecnicas'!$D:$I,5,0),O65)</f>
        <v>44623</v>
      </c>
      <c r="Q65" s="81" t="str">
        <f ca="1">IF(P65&lt;&gt;"",IF(P65+365&gt;TODAY(),"Calibrado","Vencido"),"")</f>
        <v>Calibrado</v>
      </c>
      <c r="R65" s="83">
        <f>IFERROR(VLOOKUP(J65,'Obs Tecnicas'!$D:$G,2,0),"")</f>
        <v>15644</v>
      </c>
      <c r="S65" s="74" t="str">
        <f>IFERROR(VLOOKUP(J65,'Obs Tecnicas'!$D:$G,3,0),"Hexis")</f>
        <v>ER ANALITICA</v>
      </c>
      <c r="T65" s="74" t="str">
        <f>IFERROR(VLOOKUP(J65,'Obs Tecnicas'!$D:$G,4,0),"")</f>
        <v>Filtro de 560nm manchado.</v>
      </c>
      <c r="V65" s="84">
        <f t="shared" ref="V65:V96" si="2">IF(P65&lt;&gt;"",MONTH(P65),"")</f>
        <v>3</v>
      </c>
      <c r="W65" s="84">
        <v>4</v>
      </c>
      <c r="X65" s="2" t="e">
        <f>VLOOKUP(J65,Adicionados!B:M,12,0)</f>
        <v>#N/A</v>
      </c>
    </row>
    <row r="66" spans="1:1024" ht="15" customHeight="1">
      <c r="A66" s="74" t="s">
        <v>67</v>
      </c>
      <c r="B66" s="74" t="s">
        <v>242</v>
      </c>
      <c r="C66" s="79" t="s">
        <v>243</v>
      </c>
      <c r="D66" s="74" t="s">
        <v>244</v>
      </c>
      <c r="E66" s="74" t="s">
        <v>245</v>
      </c>
      <c r="F66" s="79" t="s">
        <v>246</v>
      </c>
      <c r="G66" s="74" t="s">
        <v>97</v>
      </c>
      <c r="H66" s="74" t="s">
        <v>247</v>
      </c>
      <c r="I66" s="74" t="s">
        <v>79</v>
      </c>
      <c r="J66" s="80" t="s">
        <v>250</v>
      </c>
      <c r="K66" s="74" t="s">
        <v>81</v>
      </c>
      <c r="L66" s="87" t="s">
        <v>186</v>
      </c>
      <c r="M66" s="74" t="s">
        <v>249</v>
      </c>
      <c r="N66" s="74" t="s">
        <v>78</v>
      </c>
      <c r="O66" s="81">
        <v>44306</v>
      </c>
      <c r="P66" s="82">
        <f>IFERROR(VLOOKUP(J66,'Obs Tecnicas'!$D:$I,5,0),O66)</f>
        <v>44623</v>
      </c>
      <c r="Q66" s="81" t="str">
        <f ca="1">IF(P66&lt;&gt;"",IF(P66+365&gt;TODAY(),"Calibrado","Vencido"),"")</f>
        <v>Calibrado</v>
      </c>
      <c r="R66" s="83">
        <f>IFERROR(VLOOKUP(J66,'Obs Tecnicas'!$D:$G,2,0),"")</f>
        <v>15645</v>
      </c>
      <c r="S66" s="74" t="str">
        <f>IFERROR(VLOOKUP(J66,'Obs Tecnicas'!$D:$G,3,0),"Hexis")</f>
        <v>ER ANALITICA</v>
      </c>
      <c r="T66" s="74">
        <f>IFERROR(VLOOKUP(J66,'Obs Tecnicas'!$D:$G,4,0),"")</f>
        <v>0</v>
      </c>
      <c r="V66" s="84">
        <f t="shared" si="2"/>
        <v>3</v>
      </c>
      <c r="W66" s="84">
        <v>4</v>
      </c>
      <c r="X66" s="2" t="e">
        <f>VLOOKUP(J66,Adicionados!B:M,12,0)</f>
        <v>#N/A</v>
      </c>
    </row>
    <row r="67" spans="1:1024" ht="15" customHeight="1">
      <c r="A67" s="74" t="s">
        <v>67</v>
      </c>
      <c r="B67" s="74" t="s">
        <v>242</v>
      </c>
      <c r="C67" s="79" t="s">
        <v>243</v>
      </c>
      <c r="D67" s="74" t="s">
        <v>244</v>
      </c>
      <c r="E67" s="74" t="s">
        <v>245</v>
      </c>
      <c r="F67" s="79" t="s">
        <v>246</v>
      </c>
      <c r="G67" s="74" t="s">
        <v>97</v>
      </c>
      <c r="H67" s="74" t="s">
        <v>247</v>
      </c>
      <c r="I67" s="74" t="s">
        <v>218</v>
      </c>
      <c r="J67" s="80">
        <v>6273835</v>
      </c>
      <c r="K67" s="74" t="s">
        <v>84</v>
      </c>
      <c r="L67" s="87" t="s">
        <v>220</v>
      </c>
      <c r="M67" s="74" t="s">
        <v>249</v>
      </c>
      <c r="N67" s="74" t="s">
        <v>78</v>
      </c>
      <c r="O67" s="81">
        <v>44623</v>
      </c>
      <c r="P67" s="82">
        <f>IFERROR(VLOOKUP(J67,'Obs Tecnicas'!$D:$I,5,0),O67)</f>
        <v>44623</v>
      </c>
      <c r="Q67" s="81" t="str">
        <f ca="1">IF(P67&lt;&gt;"",IF(P67+365&gt;TODAY(),"Calibrado","Vencido"),"")</f>
        <v>Calibrado</v>
      </c>
      <c r="R67" s="83">
        <f>IFERROR(VLOOKUP(J67,'Obs Tecnicas'!$D:$G,2,0),"")</f>
        <v>15642</v>
      </c>
      <c r="S67" s="74" t="str">
        <f>IFERROR(VLOOKUP(J67,'Obs Tecnicas'!$D:$G,3,0),"Hexis")</f>
        <v>ER ANALITICA</v>
      </c>
      <c r="T67" s="74">
        <f>IFERROR(VLOOKUP(J67,'Obs Tecnicas'!$D:$G,4,0),"")</f>
        <v>0</v>
      </c>
      <c r="V67" s="84">
        <f t="shared" si="2"/>
        <v>3</v>
      </c>
      <c r="W67" s="84">
        <v>4</v>
      </c>
      <c r="X67" s="2">
        <f>VLOOKUP(J67,Adicionados!B:M,12,0)</f>
        <v>0</v>
      </c>
    </row>
    <row r="68" spans="1:1024" ht="15" customHeight="1">
      <c r="A68" s="74" t="s">
        <v>67</v>
      </c>
      <c r="B68" s="74" t="s">
        <v>251</v>
      </c>
      <c r="C68" s="79" t="s">
        <v>252</v>
      </c>
      <c r="D68" s="74" t="s">
        <v>253</v>
      </c>
      <c r="E68" s="74" t="s">
        <v>212</v>
      </c>
      <c r="F68" s="79" t="s">
        <v>213</v>
      </c>
      <c r="G68" s="74" t="s">
        <v>73</v>
      </c>
      <c r="H68" s="74" t="s">
        <v>247</v>
      </c>
      <c r="I68" s="74" t="s">
        <v>89</v>
      </c>
      <c r="J68" s="80" t="s">
        <v>254</v>
      </c>
      <c r="K68" s="74" t="s">
        <v>81</v>
      </c>
      <c r="L68" s="74" t="s">
        <v>91</v>
      </c>
      <c r="M68" s="74" t="s">
        <v>255</v>
      </c>
      <c r="N68" s="74" t="s">
        <v>183</v>
      </c>
      <c r="O68" s="81">
        <v>44033</v>
      </c>
      <c r="P68" s="82">
        <f>IFERROR(VLOOKUP(J68,'Obs Tecnicas'!$D:$I,5,0),O68)</f>
        <v>44433</v>
      </c>
      <c r="Q68" s="81" t="str">
        <f ca="1">IF(P68&lt;&gt;"",IF(P68+365&gt;TODAY(),"Calibrado","Vencido"),"")</f>
        <v>Calibrado</v>
      </c>
      <c r="R68" s="83">
        <f>IFERROR(VLOOKUP(J68,'Obs Tecnicas'!$D:$G,2,0),"")</f>
        <v>13660</v>
      </c>
      <c r="S68" s="74" t="str">
        <f>IFERROR(VLOOKUP(J68,'Obs Tecnicas'!$D:$G,3,0),"Hexis")</f>
        <v>ER ANALITICA</v>
      </c>
      <c r="T68" s="74">
        <f>IFERROR(VLOOKUP(J68,'Obs Tecnicas'!$D:$G,4,0),"")</f>
        <v>0</v>
      </c>
      <c r="U68" s="2" t="s">
        <v>28</v>
      </c>
      <c r="V68" s="84">
        <f t="shared" si="2"/>
        <v>8</v>
      </c>
      <c r="W68" s="84">
        <v>7</v>
      </c>
      <c r="X68" s="2" t="e">
        <f>VLOOKUP(J68,Adicionados!B:M,12,0)</f>
        <v>#N/A</v>
      </c>
    </row>
    <row r="69" spans="1:1024" ht="15" customHeight="1">
      <c r="A69" s="74" t="s">
        <v>67</v>
      </c>
      <c r="B69" s="74" t="s">
        <v>251</v>
      </c>
      <c r="C69" s="79" t="s">
        <v>252</v>
      </c>
      <c r="D69" s="74" t="s">
        <v>253</v>
      </c>
      <c r="E69" s="74" t="s">
        <v>212</v>
      </c>
      <c r="F69" s="79" t="s">
        <v>213</v>
      </c>
      <c r="G69" s="74" t="s">
        <v>73</v>
      </c>
      <c r="H69" s="74" t="s">
        <v>247</v>
      </c>
      <c r="I69" s="74" t="s">
        <v>79</v>
      </c>
      <c r="J69" s="80" t="s">
        <v>256</v>
      </c>
      <c r="K69" s="74" t="s">
        <v>81</v>
      </c>
      <c r="L69" s="87" t="s">
        <v>186</v>
      </c>
      <c r="M69" s="74" t="s">
        <v>255</v>
      </c>
      <c r="N69" s="74" t="s">
        <v>183</v>
      </c>
      <c r="O69" s="81">
        <v>44035</v>
      </c>
      <c r="P69" s="82">
        <f>IFERROR(VLOOKUP(J69,'Obs Tecnicas'!$D:$I,5,0),O69)</f>
        <v>44433</v>
      </c>
      <c r="Q69" s="81" t="str">
        <f ca="1">IF(P69&lt;&gt;"",IF(P69+365&gt;TODAY(),"Calibrado","Vencido"),"")</f>
        <v>Calibrado</v>
      </c>
      <c r="R69" s="83">
        <f>IFERROR(VLOOKUP(J69,'Obs Tecnicas'!$D:$G,2,0),"")</f>
        <v>13651</v>
      </c>
      <c r="S69" s="74" t="str">
        <f>IFERROR(VLOOKUP(J69,'Obs Tecnicas'!$D:$G,3,0),"Hexis")</f>
        <v>ER ANALITICA</v>
      </c>
      <c r="T69" s="74">
        <f>IFERROR(VLOOKUP(J69,'Obs Tecnicas'!$D:$G,4,0),"")</f>
        <v>0</v>
      </c>
      <c r="U69" s="2" t="s">
        <v>28</v>
      </c>
      <c r="V69" s="84">
        <f t="shared" si="2"/>
        <v>8</v>
      </c>
      <c r="W69" s="84">
        <v>7</v>
      </c>
      <c r="X69" s="2" t="e">
        <f>VLOOKUP(J69,Adicionados!B:M,12,0)</f>
        <v>#N/A</v>
      </c>
    </row>
    <row r="70" spans="1:1024" ht="15" customHeight="1">
      <c r="A70" s="74" t="s">
        <v>67</v>
      </c>
      <c r="B70" s="74" t="s">
        <v>251</v>
      </c>
      <c r="C70" s="79" t="s">
        <v>252</v>
      </c>
      <c r="D70" s="74" t="s">
        <v>253</v>
      </c>
      <c r="E70" s="74" t="s">
        <v>212</v>
      </c>
      <c r="F70" s="79" t="s">
        <v>213</v>
      </c>
      <c r="G70" s="74" t="s">
        <v>73</v>
      </c>
      <c r="H70" s="74" t="s">
        <v>247</v>
      </c>
      <c r="I70" s="74" t="s">
        <v>218</v>
      </c>
      <c r="J70" s="80" t="s">
        <v>257</v>
      </c>
      <c r="K70" s="74" t="s">
        <v>84</v>
      </c>
      <c r="L70" s="47" t="s">
        <v>258</v>
      </c>
      <c r="M70" s="74" t="s">
        <v>255</v>
      </c>
      <c r="N70" s="74" t="s">
        <v>183</v>
      </c>
      <c r="O70" s="81"/>
      <c r="P70" s="82">
        <f>IFERROR(VLOOKUP(J70,'Obs Tecnicas'!$D:$I,5,0),O70)</f>
        <v>44433</v>
      </c>
      <c r="Q70" s="81" t="str">
        <f ca="1">IF(P70&lt;&gt;"",IF(P70+365&gt;TODAY(),"Calibrado","Vencido"),"")</f>
        <v>Calibrado</v>
      </c>
      <c r="R70" s="83">
        <f>IFERROR(VLOOKUP(J70,'Obs Tecnicas'!$D:$G,2,0),"")</f>
        <v>13652</v>
      </c>
      <c r="S70" s="74" t="str">
        <f>IFERROR(VLOOKUP(J70,'Obs Tecnicas'!$D:$G,3,0),"Hexis")</f>
        <v>ER ANALITICA</v>
      </c>
      <c r="T70" s="74">
        <f>IFERROR(VLOOKUP(J70,'Obs Tecnicas'!$D:$G,4,0),"")</f>
        <v>0</v>
      </c>
      <c r="U70" s="2" t="s">
        <v>28</v>
      </c>
      <c r="V70" s="84">
        <f t="shared" si="2"/>
        <v>8</v>
      </c>
      <c r="W70" s="84">
        <v>7</v>
      </c>
      <c r="X70" s="2">
        <f>VLOOKUP(J70,Adicionados!B:M,12,0)</f>
        <v>0</v>
      </c>
    </row>
    <row r="71" spans="1:1024" ht="15" customHeight="1">
      <c r="A71" s="74" t="s">
        <v>67</v>
      </c>
      <c r="B71" s="74" t="s">
        <v>251</v>
      </c>
      <c r="C71" s="79" t="s">
        <v>252</v>
      </c>
      <c r="D71" s="74" t="s">
        <v>253</v>
      </c>
      <c r="E71" s="74" t="s">
        <v>212</v>
      </c>
      <c r="F71" s="79" t="s">
        <v>213</v>
      </c>
      <c r="G71" s="74" t="s">
        <v>73</v>
      </c>
      <c r="H71" s="74" t="s">
        <v>247</v>
      </c>
      <c r="I71" s="74" t="s">
        <v>218</v>
      </c>
      <c r="J71" s="80" t="s">
        <v>259</v>
      </c>
      <c r="K71" s="74" t="s">
        <v>84</v>
      </c>
      <c r="L71" s="47" t="s">
        <v>258</v>
      </c>
      <c r="M71" s="74" t="s">
        <v>255</v>
      </c>
      <c r="N71" s="74" t="s">
        <v>183</v>
      </c>
      <c r="O71" s="81"/>
      <c r="P71" s="82">
        <f>IFERROR(VLOOKUP(J71,'Obs Tecnicas'!$D:$I,5,0),O71)</f>
        <v>44433</v>
      </c>
      <c r="Q71" s="81" t="str">
        <f ca="1">IF(P71&lt;&gt;"",IF(P71+365&gt;TODAY(),"Calibrado","Vencido"),"")</f>
        <v>Calibrado</v>
      </c>
      <c r="R71" s="83">
        <f>IFERROR(VLOOKUP(J71,'Obs Tecnicas'!$D:$G,2,0),"")</f>
        <v>13661</v>
      </c>
      <c r="S71" s="74" t="str">
        <f>IFERROR(VLOOKUP(J71,'Obs Tecnicas'!$D:$G,3,0),"Hexis")</f>
        <v>ER ANALITICA</v>
      </c>
      <c r="T71" s="74">
        <f>IFERROR(VLOOKUP(J71,'Obs Tecnicas'!$D:$G,4,0),"")</f>
        <v>0</v>
      </c>
      <c r="U71" s="2" t="s">
        <v>28</v>
      </c>
      <c r="V71" s="84">
        <f t="shared" si="2"/>
        <v>8</v>
      </c>
      <c r="W71" s="84">
        <v>5</v>
      </c>
      <c r="X71" s="2">
        <f>VLOOKUP(J71,Adicionados!B:M,12,0)</f>
        <v>0</v>
      </c>
      <c r="Z71" s="88"/>
      <c r="AB71" s="88"/>
      <c r="AD71" s="88"/>
      <c r="AF71" s="88"/>
      <c r="AG71" s="88"/>
      <c r="AH71" s="88"/>
      <c r="AI71" s="88"/>
      <c r="AK71" s="88"/>
      <c r="AL71" s="88"/>
      <c r="AM71" s="88"/>
      <c r="AN71" s="88"/>
      <c r="AO71" s="88"/>
    </row>
    <row r="72" spans="1:1024" ht="15" customHeight="1">
      <c r="A72" s="74" t="s">
        <v>67</v>
      </c>
      <c r="B72" s="74" t="s">
        <v>251</v>
      </c>
      <c r="C72" s="79" t="s">
        <v>252</v>
      </c>
      <c r="D72" s="74" t="s">
        <v>253</v>
      </c>
      <c r="E72" s="74" t="s">
        <v>212</v>
      </c>
      <c r="F72" s="79" t="s">
        <v>213</v>
      </c>
      <c r="G72" s="74" t="s">
        <v>73</v>
      </c>
      <c r="H72" s="74" t="s">
        <v>247</v>
      </c>
      <c r="I72" s="74" t="s">
        <v>218</v>
      </c>
      <c r="J72" s="80" t="s">
        <v>260</v>
      </c>
      <c r="K72" s="74" t="s">
        <v>81</v>
      </c>
      <c r="L72" s="47" t="s">
        <v>261</v>
      </c>
      <c r="M72" s="74" t="s">
        <v>255</v>
      </c>
      <c r="N72" s="74" t="s">
        <v>183</v>
      </c>
      <c r="O72" s="81"/>
      <c r="P72" s="82">
        <f>IFERROR(VLOOKUP(J72,'Obs Tecnicas'!$D:$I,5,0),O72)</f>
        <v>44433</v>
      </c>
      <c r="Q72" s="81" t="str">
        <f ca="1">IF(P72&lt;&gt;"",IF(P72+365&gt;TODAY(),"Calibrado","Vencido"),"")</f>
        <v>Calibrado</v>
      </c>
      <c r="R72" s="83">
        <f>IFERROR(VLOOKUP(J72,'Obs Tecnicas'!$D:$G,2,0),"")</f>
        <v>13668</v>
      </c>
      <c r="S72" s="74" t="str">
        <f>IFERROR(VLOOKUP(J72,'Obs Tecnicas'!$D:$G,3,0),"Hexis")</f>
        <v>ER ANALITICA</v>
      </c>
      <c r="T72" s="74" t="str">
        <f>IFERROR(VLOOKUP(J72,'Obs Tecnicas'!$D:$G,4,0),"")</f>
        <v>Eletrôdo de pH apresenta estado de vida útil avançada, realizada calibração apenas no parâmetro de condutividade</v>
      </c>
      <c r="U72" s="2" t="s">
        <v>28</v>
      </c>
      <c r="V72" s="84">
        <f t="shared" si="2"/>
        <v>8</v>
      </c>
      <c r="W72" s="84">
        <v>5</v>
      </c>
      <c r="X72" s="2">
        <f>VLOOKUP(J72,Adicionados!B:M,12,0)</f>
        <v>0</v>
      </c>
    </row>
    <row r="73" spans="1:1024" ht="15" customHeight="1">
      <c r="A73" s="74" t="s">
        <v>67</v>
      </c>
      <c r="B73" s="74" t="s">
        <v>262</v>
      </c>
      <c r="C73" s="79" t="s">
        <v>263</v>
      </c>
      <c r="D73" s="74" t="s">
        <v>264</v>
      </c>
      <c r="E73" s="74" t="s">
        <v>245</v>
      </c>
      <c r="F73" s="79" t="s">
        <v>246</v>
      </c>
      <c r="G73" s="74" t="s">
        <v>97</v>
      </c>
      <c r="H73" s="74" t="s">
        <v>247</v>
      </c>
      <c r="I73" s="74" t="s">
        <v>83</v>
      </c>
      <c r="J73" s="80" t="s">
        <v>265</v>
      </c>
      <c r="K73" s="74" t="s">
        <v>266</v>
      </c>
      <c r="L73" s="74" t="s">
        <v>267</v>
      </c>
      <c r="M73" s="74" t="s">
        <v>268</v>
      </c>
      <c r="N73" s="74" t="s">
        <v>269</v>
      </c>
      <c r="O73" s="81">
        <v>44259</v>
      </c>
      <c r="P73" s="82">
        <f>IFERROR(VLOOKUP(J73,'Obs Tecnicas'!$D:$I,5,0),O73)</f>
        <v>44623</v>
      </c>
      <c r="Q73" s="81" t="str">
        <f ca="1">IF(P73&lt;&gt;"",IF(P73+365&gt;TODAY(),"Calibrado","Vencido"),"")</f>
        <v>Calibrado</v>
      </c>
      <c r="R73" s="83">
        <f>IFERROR(VLOOKUP(J73,'Obs Tecnicas'!$D:$G,2,0),"")</f>
        <v>15641</v>
      </c>
      <c r="S73" s="74" t="str">
        <f>IFERROR(VLOOKUP(J73,'Obs Tecnicas'!$D:$G,3,0),"Hexis")</f>
        <v>ER ANALITICA</v>
      </c>
      <c r="T73" s="74">
        <f>IFERROR(VLOOKUP(J73,'Obs Tecnicas'!$D:$G,4,0),"")</f>
        <v>0</v>
      </c>
      <c r="V73" s="84">
        <f t="shared" si="2"/>
        <v>3</v>
      </c>
      <c r="W73" s="84">
        <v>8</v>
      </c>
      <c r="X73" s="2" t="e">
        <f>VLOOKUP(J73,Adicionados!B:M,12,0)</f>
        <v>#N/A</v>
      </c>
    </row>
    <row r="74" spans="1:1024" ht="15" customHeight="1">
      <c r="A74" s="74" t="s">
        <v>67</v>
      </c>
      <c r="B74" s="74" t="s">
        <v>262</v>
      </c>
      <c r="C74" s="79" t="s">
        <v>263</v>
      </c>
      <c r="D74" s="74" t="s">
        <v>264</v>
      </c>
      <c r="E74" s="74" t="s">
        <v>245</v>
      </c>
      <c r="F74" s="79" t="s">
        <v>246</v>
      </c>
      <c r="G74" s="74" t="s">
        <v>97</v>
      </c>
      <c r="H74" s="74" t="s">
        <v>247</v>
      </c>
      <c r="I74" s="74" t="s">
        <v>86</v>
      </c>
      <c r="J74" s="80" t="s">
        <v>270</v>
      </c>
      <c r="K74" s="74" t="s">
        <v>266</v>
      </c>
      <c r="L74" s="74" t="s">
        <v>271</v>
      </c>
      <c r="M74" s="74" t="s">
        <v>268</v>
      </c>
      <c r="N74" s="74" t="s">
        <v>269</v>
      </c>
      <c r="O74" s="81">
        <v>44259</v>
      </c>
      <c r="P74" s="82">
        <f>IFERROR(VLOOKUP(J74,'Obs Tecnicas'!$D:$I,5,0),O74)</f>
        <v>44623</v>
      </c>
      <c r="Q74" s="81" t="str">
        <f ca="1">IF(P74&lt;&gt;"",IF(P74+365&gt;TODAY(),"Calibrado","Vencido"),"")</f>
        <v>Calibrado</v>
      </c>
      <c r="R74" s="83">
        <f>IFERROR(VLOOKUP(J74,'Obs Tecnicas'!$D:$G,2,0),"")</f>
        <v>15643</v>
      </c>
      <c r="S74" s="74" t="str">
        <f>IFERROR(VLOOKUP(J74,'Obs Tecnicas'!$D:$G,3,0),"Hexis")</f>
        <v>ER ANALITICA</v>
      </c>
      <c r="T74" s="74" t="str">
        <f>IFERROR(VLOOKUP(J74,'Obs Tecnicas'!$D:$G,4,0),"")</f>
        <v>Eletrodo apresenta vida útil avançada.</v>
      </c>
      <c r="V74" s="84">
        <f t="shared" si="2"/>
        <v>3</v>
      </c>
      <c r="W74" s="84">
        <v>8</v>
      </c>
      <c r="X74" s="2" t="e">
        <f>VLOOKUP(J74,Adicionados!B:M,12,0)</f>
        <v>#N/A</v>
      </c>
    </row>
    <row r="75" spans="1:1024" ht="15" customHeight="1">
      <c r="A75" s="74" t="s">
        <v>67</v>
      </c>
      <c r="B75" s="74" t="s">
        <v>262</v>
      </c>
      <c r="C75" s="79" t="s">
        <v>263</v>
      </c>
      <c r="D75" s="74" t="s">
        <v>264</v>
      </c>
      <c r="E75" s="74" t="s">
        <v>245</v>
      </c>
      <c r="F75" s="79" t="s">
        <v>246</v>
      </c>
      <c r="G75" s="74" t="s">
        <v>97</v>
      </c>
      <c r="H75" s="74" t="s">
        <v>247</v>
      </c>
      <c r="I75" s="74" t="s">
        <v>101</v>
      </c>
      <c r="J75" s="80">
        <v>142870001022</v>
      </c>
      <c r="K75" s="74" t="s">
        <v>81</v>
      </c>
      <c r="L75" s="87" t="s">
        <v>186</v>
      </c>
      <c r="M75" s="74" t="s">
        <v>268</v>
      </c>
      <c r="N75" s="74" t="s">
        <v>269</v>
      </c>
      <c r="O75" s="81">
        <v>44264</v>
      </c>
      <c r="P75" s="82">
        <f>IFERROR(VLOOKUP(J75,'Obs Tecnicas'!$D:$I,5,0),O75)</f>
        <v>44623</v>
      </c>
      <c r="Q75" s="81" t="str">
        <f ca="1">IF(P75&lt;&gt;"",IF(P75+365&gt;TODAY(),"Calibrado","Vencido"),"")</f>
        <v>Calibrado</v>
      </c>
      <c r="R75" s="83">
        <f>IFERROR(VLOOKUP(J75,'Obs Tecnicas'!$D:$G,2,0),"")</f>
        <v>15646</v>
      </c>
      <c r="S75" s="74" t="str">
        <f>IFERROR(VLOOKUP(J75,'Obs Tecnicas'!$D:$G,3,0),"Hexis")</f>
        <v>ER ANALITICA</v>
      </c>
      <c r="T75" s="74">
        <f>IFERROR(VLOOKUP(J75,'Obs Tecnicas'!$D:$G,4,0),"")</f>
        <v>0</v>
      </c>
      <c r="V75" s="84">
        <f t="shared" si="2"/>
        <v>3</v>
      </c>
      <c r="W75" s="84">
        <v>8</v>
      </c>
      <c r="X75" s="2" t="e">
        <f>VLOOKUP(J75,Adicionados!B:M,12,0)</f>
        <v>#N/A</v>
      </c>
    </row>
    <row r="76" spans="1:1024" ht="15" customHeight="1">
      <c r="A76" s="74" t="s">
        <v>67</v>
      </c>
      <c r="B76" s="74" t="s">
        <v>278</v>
      </c>
      <c r="C76" s="79" t="s">
        <v>279</v>
      </c>
      <c r="D76" s="74" t="s">
        <v>280</v>
      </c>
      <c r="E76" s="74" t="s">
        <v>212</v>
      </c>
      <c r="F76" s="79" t="s">
        <v>213</v>
      </c>
      <c r="G76" s="74" t="s">
        <v>73</v>
      </c>
      <c r="H76" s="74" t="s">
        <v>247</v>
      </c>
      <c r="I76" s="74" t="s">
        <v>79</v>
      </c>
      <c r="J76" s="80" t="s">
        <v>281</v>
      </c>
      <c r="K76" s="74" t="s">
        <v>81</v>
      </c>
      <c r="L76" s="74" t="s">
        <v>82</v>
      </c>
      <c r="M76" s="47" t="s">
        <v>276</v>
      </c>
      <c r="N76" s="74" t="s">
        <v>282</v>
      </c>
      <c r="O76" s="81">
        <v>44034</v>
      </c>
      <c r="P76" s="82">
        <f>IFERROR(VLOOKUP(J76,'Obs Tecnicas'!$D:$I,5,0),O76)</f>
        <v>44432</v>
      </c>
      <c r="Q76" s="81" t="str">
        <f ca="1">IF(P76&lt;&gt;"",IF(P76+365&gt;TODAY(),"Calibrado","Vencido"),"")</f>
        <v>Calibrado</v>
      </c>
      <c r="R76" s="83">
        <f>IFERROR(VLOOKUP(J76,'Obs Tecnicas'!$D:$G,2,0),"")</f>
        <v>13504</v>
      </c>
      <c r="S76" s="74" t="str">
        <f>IFERROR(VLOOKUP(J76,'Obs Tecnicas'!$D:$G,3,0),"Hexis")</f>
        <v>ER ANALITICA</v>
      </c>
      <c r="T76" s="74" t="str">
        <f>IFERROR(VLOOKUP(J76,'Obs Tecnicas'!$D:$G,4,0),"")</f>
        <v xml:space="preserve"> Recomendada troca do filtro óptico de 420nm devido inicio de desgaste.</v>
      </c>
      <c r="U76" s="2" t="s">
        <v>28</v>
      </c>
      <c r="V76" s="84">
        <f t="shared" si="2"/>
        <v>8</v>
      </c>
      <c r="W76" s="84">
        <v>8</v>
      </c>
      <c r="X76" s="2" t="e">
        <f>VLOOKUP(J76,Adicionados!B:M,12,0)</f>
        <v>#N/A</v>
      </c>
    </row>
    <row r="77" spans="1:1024" ht="15" customHeight="1">
      <c r="A77" s="74" t="s">
        <v>67</v>
      </c>
      <c r="B77" s="74" t="s">
        <v>278</v>
      </c>
      <c r="C77" s="79" t="s">
        <v>279</v>
      </c>
      <c r="D77" s="74" t="s">
        <v>280</v>
      </c>
      <c r="E77" s="74" t="s">
        <v>212</v>
      </c>
      <c r="F77" s="79" t="s">
        <v>213</v>
      </c>
      <c r="G77" s="74" t="s">
        <v>73</v>
      </c>
      <c r="H77" s="74" t="s">
        <v>247</v>
      </c>
      <c r="I77" s="74" t="s">
        <v>83</v>
      </c>
      <c r="J77" s="80" t="s">
        <v>283</v>
      </c>
      <c r="K77" s="74" t="s">
        <v>84</v>
      </c>
      <c r="L77" s="74" t="s">
        <v>85</v>
      </c>
      <c r="M77" s="47" t="s">
        <v>276</v>
      </c>
      <c r="N77" s="74" t="s">
        <v>282</v>
      </c>
      <c r="O77" s="81">
        <v>44034</v>
      </c>
      <c r="P77" s="82">
        <f>IFERROR(VLOOKUP(J77,'Obs Tecnicas'!$D:$I,5,0),O77)</f>
        <v>44432</v>
      </c>
      <c r="Q77" s="81" t="str">
        <f ca="1">IF(P77&lt;&gt;"",IF(P77+365&gt;TODAY(),"Calibrado","Vencido"),"")</f>
        <v>Calibrado</v>
      </c>
      <c r="R77" s="83">
        <f>IFERROR(VLOOKUP(J77,'Obs Tecnicas'!$D:$G,2,0),"")</f>
        <v>13510</v>
      </c>
      <c r="S77" s="74" t="str">
        <f>IFERROR(VLOOKUP(J77,'Obs Tecnicas'!$D:$G,3,0),"Hexis")</f>
        <v>ER ANALITICA</v>
      </c>
      <c r="T77" s="74">
        <f>IFERROR(VLOOKUP(J77,'Obs Tecnicas'!$D:$G,4,0),"")</f>
        <v>0</v>
      </c>
      <c r="U77" s="2" t="s">
        <v>28</v>
      </c>
      <c r="V77" s="84">
        <f t="shared" si="2"/>
        <v>8</v>
      </c>
      <c r="W77" s="84">
        <v>8</v>
      </c>
      <c r="X77" s="2" t="e">
        <f>VLOOKUP(J77,Adicionados!B:M,12,0)</f>
        <v>#N/A</v>
      </c>
    </row>
    <row r="78" spans="1:1024" ht="15" customHeight="1">
      <c r="A78" s="74" t="s">
        <v>67</v>
      </c>
      <c r="B78" s="74" t="s">
        <v>278</v>
      </c>
      <c r="C78" s="79" t="s">
        <v>279</v>
      </c>
      <c r="D78" s="74" t="s">
        <v>280</v>
      </c>
      <c r="E78" s="74" t="s">
        <v>212</v>
      </c>
      <c r="F78" s="79" t="s">
        <v>213</v>
      </c>
      <c r="G78" s="74" t="s">
        <v>73</v>
      </c>
      <c r="H78" s="74" t="s">
        <v>247</v>
      </c>
      <c r="I78" s="74" t="s">
        <v>89</v>
      </c>
      <c r="J78" s="80">
        <v>1646</v>
      </c>
      <c r="K78" s="74" t="s">
        <v>225</v>
      </c>
      <c r="L78" s="74" t="s">
        <v>226</v>
      </c>
      <c r="M78" s="47" t="s">
        <v>276</v>
      </c>
      <c r="N78" s="74" t="s">
        <v>282</v>
      </c>
      <c r="O78" s="81">
        <v>44034</v>
      </c>
      <c r="P78" s="82">
        <f>IFERROR(VLOOKUP(J78,'Obs Tecnicas'!$D:$I,5,0),O78)</f>
        <v>44432</v>
      </c>
      <c r="Q78" s="81" t="str">
        <f ca="1">IF(P78&lt;&gt;"",IF(P78+365&gt;TODAY(),"Calibrado","Vencido"),"")</f>
        <v>Calibrado</v>
      </c>
      <c r="R78" s="83">
        <f>IFERROR(VLOOKUP(J78,'Obs Tecnicas'!$D:$G,2,0),"")</f>
        <v>13508</v>
      </c>
      <c r="S78" s="74" t="str">
        <f>IFERROR(VLOOKUP(J78,'Obs Tecnicas'!$D:$G,3,0),"Hexis")</f>
        <v>ER ANALITICA</v>
      </c>
      <c r="T78" s="74">
        <f>IFERROR(VLOOKUP(J78,'Obs Tecnicas'!$D:$G,4,0),"")</f>
        <v>0</v>
      </c>
      <c r="U78" s="2" t="s">
        <v>28</v>
      </c>
      <c r="V78" s="84">
        <f t="shared" si="2"/>
        <v>8</v>
      </c>
      <c r="W78" s="84">
        <v>8</v>
      </c>
      <c r="X78" s="2" t="e">
        <f>VLOOKUP(J78,Adicionados!B:M,12,0)</f>
        <v>#N/A</v>
      </c>
    </row>
    <row r="79" spans="1:1024" s="36" customFormat="1">
      <c r="A79" s="74" t="s">
        <v>67</v>
      </c>
      <c r="B79" s="74" t="s">
        <v>272</v>
      </c>
      <c r="C79" s="79" t="s">
        <v>273</v>
      </c>
      <c r="D79" s="74" t="s">
        <v>274</v>
      </c>
      <c r="E79" s="74" t="s">
        <v>212</v>
      </c>
      <c r="F79" s="79" t="s">
        <v>213</v>
      </c>
      <c r="G79" s="74" t="s">
        <v>73</v>
      </c>
      <c r="H79" s="74" t="s">
        <v>247</v>
      </c>
      <c r="I79" s="74" t="s">
        <v>86</v>
      </c>
      <c r="J79" s="80">
        <v>341053</v>
      </c>
      <c r="K79" s="74" t="s">
        <v>81</v>
      </c>
      <c r="L79" s="47" t="s">
        <v>275</v>
      </c>
      <c r="M79" s="47" t="s">
        <v>276</v>
      </c>
      <c r="N79" s="74" t="s">
        <v>277</v>
      </c>
      <c r="O79" s="81">
        <v>44229</v>
      </c>
      <c r="P79" s="82">
        <f>IFERROR(VLOOKUP(J79,'Obs Tecnicas'!$D:$I,5,0),O79)</f>
        <v>44432</v>
      </c>
      <c r="Q79" s="81" t="str">
        <f ca="1">IF(P79&lt;&gt;"",IF(P79+365&gt;TODAY(),"Calibrado","Vencido"),"")</f>
        <v>Calibrado</v>
      </c>
      <c r="R79" s="83">
        <f>IFERROR(VLOOKUP(J79,'Obs Tecnicas'!$D:$G,2,0),"")</f>
        <v>13507</v>
      </c>
      <c r="S79" s="74" t="str">
        <f>IFERROR(VLOOKUP(J79,'Obs Tecnicas'!$D:$G,3,0),"Hexis")</f>
        <v>ER ANALITICA</v>
      </c>
      <c r="T79" s="74">
        <f>IFERROR(VLOOKUP(J79,'Obs Tecnicas'!$D:$G,4,0),"")</f>
        <v>0</v>
      </c>
      <c r="U79" s="2" t="s">
        <v>28</v>
      </c>
      <c r="V79" s="84">
        <f t="shared" si="2"/>
        <v>8</v>
      </c>
      <c r="W79" s="84">
        <v>4</v>
      </c>
      <c r="X79" s="2" t="e">
        <f>VLOOKUP(J79,Adicionados!B:M,12,0)</f>
        <v>#N/A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  <c r="ACG79" s="2"/>
      <c r="ACH79" s="2"/>
      <c r="ACI79" s="2"/>
      <c r="ACJ79" s="2"/>
      <c r="ACK79" s="2"/>
      <c r="ACL79" s="2"/>
      <c r="ACM79" s="2"/>
      <c r="ACN79" s="2"/>
      <c r="ACO79" s="2"/>
      <c r="ACP79" s="2"/>
      <c r="ACQ79" s="2"/>
      <c r="ACR79" s="2"/>
      <c r="ACS79" s="2"/>
      <c r="ACT79" s="2"/>
      <c r="ACU79" s="2"/>
      <c r="ACV79" s="2"/>
      <c r="ACW79" s="2"/>
      <c r="ACX79" s="2"/>
      <c r="ACY79" s="2"/>
      <c r="ACZ79" s="2"/>
      <c r="ADA79" s="2"/>
      <c r="ADB79" s="2"/>
      <c r="ADC79" s="2"/>
      <c r="ADD79" s="2"/>
      <c r="ADE79" s="2"/>
      <c r="ADF79" s="2"/>
      <c r="ADG79" s="2"/>
      <c r="ADH79" s="2"/>
      <c r="ADI79" s="2"/>
      <c r="ADJ79" s="2"/>
      <c r="ADK79" s="2"/>
      <c r="ADL79" s="2"/>
      <c r="ADM79" s="2"/>
      <c r="ADN79" s="2"/>
      <c r="ADO79" s="2"/>
      <c r="ADP79" s="2"/>
      <c r="ADQ79" s="2"/>
      <c r="ADR79" s="2"/>
      <c r="ADS79" s="2"/>
      <c r="ADT79" s="2"/>
      <c r="ADU79" s="2"/>
      <c r="ADV79" s="2"/>
      <c r="ADW79" s="2"/>
      <c r="ADX79" s="2"/>
      <c r="ADY79" s="2"/>
      <c r="ADZ79" s="2"/>
      <c r="AEA79" s="2"/>
      <c r="AEB79" s="2"/>
      <c r="AEC79" s="2"/>
      <c r="AED79" s="2"/>
      <c r="AEE79" s="2"/>
      <c r="AEF79" s="2"/>
      <c r="AEG79" s="2"/>
      <c r="AEH79" s="2"/>
      <c r="AEI79" s="2"/>
      <c r="AEJ79" s="2"/>
      <c r="AEK79" s="2"/>
      <c r="AEL79" s="2"/>
      <c r="AEM79" s="2"/>
      <c r="AEN79" s="2"/>
      <c r="AEO79" s="2"/>
      <c r="AEP79" s="2"/>
      <c r="AEQ79" s="2"/>
      <c r="AER79" s="2"/>
      <c r="AES79" s="2"/>
      <c r="AET79" s="2"/>
      <c r="AEU79" s="2"/>
      <c r="AEV79" s="2"/>
      <c r="AEW79" s="2"/>
      <c r="AEX79" s="2"/>
      <c r="AEY79" s="2"/>
      <c r="AEZ79" s="2"/>
      <c r="AFA79" s="2"/>
      <c r="AFB79" s="2"/>
      <c r="AFC79" s="2"/>
      <c r="AFD79" s="2"/>
      <c r="AFE79" s="2"/>
      <c r="AFF79" s="2"/>
      <c r="AFG79" s="2"/>
      <c r="AFH79" s="2"/>
      <c r="AFI79" s="2"/>
      <c r="AFJ79" s="2"/>
      <c r="AFK79" s="2"/>
      <c r="AFL79" s="2"/>
      <c r="AFM79" s="2"/>
      <c r="AFN79" s="2"/>
      <c r="AFO79" s="2"/>
      <c r="AFP79" s="2"/>
      <c r="AFQ79" s="2"/>
      <c r="AFR79" s="2"/>
      <c r="AFS79" s="2"/>
      <c r="AFT79" s="2"/>
      <c r="AFU79" s="2"/>
      <c r="AFV79" s="2"/>
      <c r="AFW79" s="2"/>
      <c r="AFX79" s="2"/>
      <c r="AFY79" s="2"/>
      <c r="AFZ79" s="2"/>
      <c r="AGA79" s="2"/>
      <c r="AGB79" s="2"/>
      <c r="AGC79" s="2"/>
      <c r="AGD79" s="2"/>
      <c r="AGE79" s="2"/>
      <c r="AGF79" s="2"/>
      <c r="AGG79" s="2"/>
      <c r="AGH79" s="2"/>
      <c r="AGI79" s="2"/>
      <c r="AGJ79" s="2"/>
      <c r="AGK79" s="2"/>
      <c r="AGL79" s="2"/>
      <c r="AGM79" s="2"/>
      <c r="AGN79" s="2"/>
      <c r="AGO79" s="2"/>
      <c r="AGP79" s="2"/>
      <c r="AGQ79" s="2"/>
      <c r="AGR79" s="2"/>
      <c r="AGS79" s="2"/>
      <c r="AGT79" s="2"/>
      <c r="AGU79" s="2"/>
      <c r="AGV79" s="2"/>
      <c r="AGW79" s="2"/>
      <c r="AGX79" s="2"/>
      <c r="AGY79" s="2"/>
      <c r="AGZ79" s="2"/>
      <c r="AHA79" s="2"/>
      <c r="AHB79" s="2"/>
      <c r="AHC79" s="2"/>
      <c r="AHD79" s="2"/>
      <c r="AHE79" s="2"/>
      <c r="AHF79" s="2"/>
      <c r="AHG79" s="2"/>
      <c r="AHH79" s="2"/>
      <c r="AHI79" s="2"/>
      <c r="AHJ79" s="2"/>
      <c r="AHK79" s="2"/>
      <c r="AHL79" s="2"/>
      <c r="AHM79" s="2"/>
      <c r="AHN79" s="2"/>
      <c r="AHO79" s="2"/>
      <c r="AHP79" s="2"/>
      <c r="AHQ79" s="2"/>
      <c r="AHR79" s="2"/>
      <c r="AHS79" s="2"/>
      <c r="AHT79" s="2"/>
      <c r="AHU79" s="2"/>
      <c r="AHV79" s="2"/>
      <c r="AHW79" s="2"/>
      <c r="AHX79" s="2"/>
      <c r="AHY79" s="2"/>
      <c r="AHZ79" s="2"/>
      <c r="AIA79" s="2"/>
      <c r="AIB79" s="2"/>
      <c r="AIC79" s="2"/>
      <c r="AID79" s="2"/>
      <c r="AIE79" s="2"/>
      <c r="AIF79" s="2"/>
      <c r="AIG79" s="2"/>
      <c r="AIH79" s="2"/>
      <c r="AII79" s="2"/>
      <c r="AIJ79" s="2"/>
      <c r="AIK79" s="2"/>
      <c r="AIL79" s="2"/>
      <c r="AIM79" s="2"/>
      <c r="AIN79" s="2"/>
      <c r="AIO79" s="2"/>
      <c r="AIP79" s="2"/>
      <c r="AIQ79" s="2"/>
      <c r="AIR79" s="2"/>
      <c r="AIS79" s="2"/>
      <c r="AIT79" s="2"/>
      <c r="AIU79" s="2"/>
      <c r="AIV79" s="2"/>
      <c r="AIW79" s="2"/>
      <c r="AIX79" s="2"/>
      <c r="AIY79" s="2"/>
      <c r="AIZ79" s="2"/>
      <c r="AJA79" s="2"/>
      <c r="AJB79" s="2"/>
      <c r="AJC79" s="2"/>
      <c r="AJD79" s="2"/>
      <c r="AJE79" s="2"/>
      <c r="AJF79" s="2"/>
      <c r="AJG79" s="2"/>
      <c r="AJH79" s="2"/>
      <c r="AJI79" s="2"/>
      <c r="AJJ79" s="2"/>
      <c r="AJK79" s="2"/>
      <c r="AJL79" s="2"/>
      <c r="AJM79" s="2"/>
      <c r="AJN79" s="2"/>
      <c r="AJO79" s="2"/>
      <c r="AJP79" s="2"/>
      <c r="AJQ79" s="2"/>
      <c r="AJR79" s="2"/>
      <c r="AJS79" s="2"/>
      <c r="AJT79" s="2"/>
      <c r="AJU79" s="2"/>
      <c r="AJV79" s="2"/>
      <c r="AJW79" s="2"/>
      <c r="AJX79" s="2"/>
      <c r="AJY79" s="2"/>
      <c r="AJZ79" s="2"/>
      <c r="AKA79" s="2"/>
      <c r="AKB79" s="2"/>
      <c r="AKC79" s="2"/>
      <c r="AKD79" s="2"/>
      <c r="AKE79" s="2"/>
      <c r="AKF79" s="2"/>
      <c r="AKG79" s="2"/>
      <c r="AKH79" s="2"/>
      <c r="AKI79" s="2"/>
      <c r="AKJ79" s="2"/>
      <c r="AKK79" s="2"/>
      <c r="AKL79" s="2"/>
      <c r="AKM79" s="2"/>
      <c r="AKN79" s="2"/>
      <c r="AKO79" s="2"/>
      <c r="AKP79" s="2"/>
      <c r="AKQ79" s="2"/>
      <c r="AKR79" s="2"/>
      <c r="AKS79" s="2"/>
      <c r="AKT79" s="2"/>
      <c r="AKU79" s="2"/>
      <c r="AKV79" s="2"/>
      <c r="AKW79" s="2"/>
      <c r="AKX79" s="2"/>
      <c r="AKY79" s="2"/>
      <c r="AKZ79" s="2"/>
      <c r="ALA79" s="2"/>
      <c r="ALB79" s="2"/>
      <c r="ALC79" s="2"/>
      <c r="ALD79" s="2"/>
      <c r="ALE79" s="2"/>
      <c r="ALF79" s="2"/>
      <c r="ALG79" s="2"/>
      <c r="ALH79" s="2"/>
      <c r="ALI79" s="2"/>
      <c r="ALJ79" s="2"/>
      <c r="ALK79" s="2"/>
      <c r="ALL79" s="2"/>
      <c r="ALM79" s="2"/>
      <c r="ALN79" s="2"/>
      <c r="ALO79" s="2"/>
      <c r="ALP79" s="2"/>
      <c r="ALQ79" s="2"/>
      <c r="ALR79" s="2"/>
      <c r="ALS79" s="2"/>
      <c r="ALT79" s="2"/>
      <c r="ALU79" s="2"/>
      <c r="ALV79" s="2"/>
      <c r="ALW79" s="2"/>
      <c r="ALX79" s="2"/>
      <c r="ALY79" s="2"/>
      <c r="ALZ79" s="2"/>
      <c r="AMA79" s="2"/>
      <c r="AMB79" s="2"/>
      <c r="AMC79" s="2"/>
      <c r="AMD79" s="2"/>
      <c r="AME79" s="2"/>
      <c r="AMF79" s="2"/>
      <c r="AMG79" s="2"/>
      <c r="AMH79" s="2"/>
      <c r="AMI79" s="2"/>
      <c r="AMJ79" s="2"/>
    </row>
    <row r="80" spans="1:1024" ht="15" customHeight="1">
      <c r="A80" s="74" t="s">
        <v>67</v>
      </c>
      <c r="B80" s="74" t="s">
        <v>284</v>
      </c>
      <c r="C80" s="79" t="s">
        <v>285</v>
      </c>
      <c r="D80" s="74" t="s">
        <v>286</v>
      </c>
      <c r="E80" s="74" t="s">
        <v>284</v>
      </c>
      <c r="F80" s="79" t="s">
        <v>285</v>
      </c>
      <c r="G80" s="74" t="s">
        <v>73</v>
      </c>
      <c r="H80" s="74" t="s">
        <v>247</v>
      </c>
      <c r="I80" s="74" t="s">
        <v>79</v>
      </c>
      <c r="J80" s="80" t="s">
        <v>287</v>
      </c>
      <c r="K80" s="74" t="s">
        <v>81</v>
      </c>
      <c r="L80" s="74" t="s">
        <v>82</v>
      </c>
      <c r="M80" s="47" t="s">
        <v>276</v>
      </c>
      <c r="N80" s="74" t="s">
        <v>282</v>
      </c>
      <c r="O80" s="81">
        <v>44033</v>
      </c>
      <c r="P80" s="82">
        <f>IFERROR(VLOOKUP(J80,'Obs Tecnicas'!$D:$I,5,0),O80)</f>
        <v>44432</v>
      </c>
      <c r="Q80" s="81" t="str">
        <f ca="1">IF(P80&lt;&gt;"",IF(P80+365&gt;TODAY(),"Calibrado","Vencido"),"")</f>
        <v>Calibrado</v>
      </c>
      <c r="R80" s="83">
        <f>IFERROR(VLOOKUP(J80,'Obs Tecnicas'!$D:$G,2,0),"")</f>
        <v>13509</v>
      </c>
      <c r="S80" s="74" t="str">
        <f>IFERROR(VLOOKUP(J80,'Obs Tecnicas'!$D:$G,3,0),"Hexis")</f>
        <v>ER ANALITICA</v>
      </c>
      <c r="T80" s="74">
        <f>IFERROR(VLOOKUP(J80,'Obs Tecnicas'!$D:$G,4,0),"")</f>
        <v>0</v>
      </c>
      <c r="U80" s="2" t="s">
        <v>28</v>
      </c>
      <c r="V80" s="84">
        <f t="shared" si="2"/>
        <v>8</v>
      </c>
      <c r="W80" s="84">
        <v>7</v>
      </c>
      <c r="X80" s="2" t="e">
        <f>VLOOKUP(J80,Adicionados!B:M,12,0)</f>
        <v>#N/A</v>
      </c>
    </row>
    <row r="81" spans="1:1024" ht="15" customHeight="1">
      <c r="A81" s="74" t="s">
        <v>67</v>
      </c>
      <c r="B81" s="74" t="s">
        <v>284</v>
      </c>
      <c r="C81" s="79" t="s">
        <v>285</v>
      </c>
      <c r="D81" s="74" t="s">
        <v>286</v>
      </c>
      <c r="E81" s="74" t="s">
        <v>284</v>
      </c>
      <c r="F81" s="79" t="s">
        <v>285</v>
      </c>
      <c r="G81" s="74" t="s">
        <v>73</v>
      </c>
      <c r="H81" s="74" t="s">
        <v>247</v>
      </c>
      <c r="I81" s="74" t="s">
        <v>83</v>
      </c>
      <c r="J81" s="80" t="s">
        <v>288</v>
      </c>
      <c r="K81" s="74" t="s">
        <v>289</v>
      </c>
      <c r="L81" s="74" t="s">
        <v>290</v>
      </c>
      <c r="M81" s="47" t="s">
        <v>276</v>
      </c>
      <c r="N81" s="74" t="s">
        <v>282</v>
      </c>
      <c r="O81" s="81">
        <v>44033</v>
      </c>
      <c r="P81" s="82">
        <f>IFERROR(VLOOKUP(J81,'Obs Tecnicas'!$D:$I,5,0),O81)</f>
        <v>44432</v>
      </c>
      <c r="Q81" s="81" t="str">
        <f ca="1">IF(P81&lt;&gt;"",IF(P81+365&gt;TODAY(),"Calibrado","Vencido"),"")</f>
        <v>Calibrado</v>
      </c>
      <c r="R81" s="83">
        <f>IFERROR(VLOOKUP(J81,'Obs Tecnicas'!$D:$G,2,0),"")</f>
        <v>13505</v>
      </c>
      <c r="S81" s="74" t="str">
        <f>IFERROR(VLOOKUP(J81,'Obs Tecnicas'!$D:$G,3,0),"Hexis")</f>
        <v>ER ANALITICA</v>
      </c>
      <c r="T81" s="74">
        <f>IFERROR(VLOOKUP(J81,'Obs Tecnicas'!$D:$G,4,0),"")</f>
        <v>0</v>
      </c>
      <c r="U81" s="2" t="s">
        <v>28</v>
      </c>
      <c r="V81" s="84">
        <f t="shared" si="2"/>
        <v>8</v>
      </c>
      <c r="W81" s="84">
        <v>12</v>
      </c>
      <c r="X81" s="2" t="e">
        <f>VLOOKUP(J81,Adicionados!B:M,12,0)</f>
        <v>#N/A</v>
      </c>
    </row>
    <row r="82" spans="1:1024" ht="15" customHeight="1">
      <c r="A82" s="74" t="s">
        <v>67</v>
      </c>
      <c r="B82" s="74" t="s">
        <v>284</v>
      </c>
      <c r="C82" s="79" t="s">
        <v>285</v>
      </c>
      <c r="D82" s="74" t="s">
        <v>286</v>
      </c>
      <c r="E82" s="74" t="s">
        <v>284</v>
      </c>
      <c r="F82" s="79" t="s">
        <v>285</v>
      </c>
      <c r="G82" s="74" t="s">
        <v>73</v>
      </c>
      <c r="H82" s="74" t="s">
        <v>247</v>
      </c>
      <c r="I82" s="74" t="s">
        <v>86</v>
      </c>
      <c r="J82" s="80">
        <v>63259</v>
      </c>
      <c r="K82" s="74" t="s">
        <v>87</v>
      </c>
      <c r="L82" s="74" t="s">
        <v>291</v>
      </c>
      <c r="M82" s="47" t="s">
        <v>276</v>
      </c>
      <c r="N82" s="74" t="s">
        <v>282</v>
      </c>
      <c r="O82" s="81">
        <v>44432</v>
      </c>
      <c r="P82" s="82">
        <f>IFERROR(VLOOKUP(J82,'Obs Tecnicas'!$D:$I,5,0),O82)</f>
        <v>44432</v>
      </c>
      <c r="Q82" s="81" t="str">
        <f ca="1">IF(P82&lt;&gt;"",IF(P82+365&gt;TODAY(),"Calibrado","Vencido"),"")</f>
        <v>Calibrado</v>
      </c>
      <c r="R82" s="83">
        <f>IFERROR(VLOOKUP(J82,'Obs Tecnicas'!$D:$G,2,0),"")</f>
        <v>13506</v>
      </c>
      <c r="S82" s="74" t="str">
        <f>IFERROR(VLOOKUP(J82,'Obs Tecnicas'!$D:$G,3,0),"Hexis")</f>
        <v>ER ANALITICA</v>
      </c>
      <c r="T82" s="74">
        <f>IFERROR(VLOOKUP(J82,'Obs Tecnicas'!$D:$G,4,0),"")</f>
        <v>0</v>
      </c>
      <c r="U82" s="2" t="s">
        <v>28</v>
      </c>
      <c r="V82" s="84">
        <f t="shared" si="2"/>
        <v>8</v>
      </c>
      <c r="W82" s="84">
        <v>7</v>
      </c>
      <c r="X82" s="2" t="e">
        <f>VLOOKUP(J82,Adicionados!B:M,12,0)</f>
        <v>#N/A</v>
      </c>
    </row>
    <row r="83" spans="1:1024" ht="15" customHeight="1">
      <c r="A83" s="74" t="s">
        <v>67</v>
      </c>
      <c r="B83" s="89" t="s">
        <v>292</v>
      </c>
      <c r="C83" s="90" t="s">
        <v>293</v>
      </c>
      <c r="D83" s="89" t="s">
        <v>294</v>
      </c>
      <c r="E83" s="74" t="s">
        <v>245</v>
      </c>
      <c r="F83" s="90" t="s">
        <v>246</v>
      </c>
      <c r="G83" s="89" t="s">
        <v>97</v>
      </c>
      <c r="H83" s="89" t="s">
        <v>247</v>
      </c>
      <c r="I83" s="74" t="s">
        <v>79</v>
      </c>
      <c r="J83" s="80" t="s">
        <v>295</v>
      </c>
      <c r="K83" s="74" t="s">
        <v>81</v>
      </c>
      <c r="L83" s="87" t="s">
        <v>186</v>
      </c>
      <c r="M83" s="89" t="s">
        <v>296</v>
      </c>
      <c r="N83" s="89" t="s">
        <v>297</v>
      </c>
      <c r="O83" s="81">
        <v>44173</v>
      </c>
      <c r="P83" s="82">
        <f>IFERROR(VLOOKUP(J83,'Obs Tecnicas'!$D:$I,5,0),O83)</f>
        <v>44578</v>
      </c>
      <c r="Q83" s="81" t="str">
        <f ca="1">IF(P83&lt;&gt;"",IF(P83+365&gt;TODAY(),"Calibrado","Vencido"),"")</f>
        <v>Calibrado</v>
      </c>
      <c r="R83" s="83">
        <f>IFERROR(VLOOKUP(J83,'Obs Tecnicas'!$D:$G,2,0),"")</f>
        <v>15235</v>
      </c>
      <c r="S83" s="74" t="str">
        <f>IFERROR(VLOOKUP(J83,'Obs Tecnicas'!$D:$G,3,0),"Hexis")</f>
        <v>ER ANALITICA</v>
      </c>
      <c r="T83" s="74">
        <f>IFERROR(VLOOKUP(J83,'Obs Tecnicas'!$D:$G,4,0),"")</f>
        <v>0</v>
      </c>
      <c r="V83" s="84">
        <f t="shared" si="2"/>
        <v>1</v>
      </c>
      <c r="W83" s="84">
        <v>3</v>
      </c>
      <c r="X83" s="2" t="e">
        <f>VLOOKUP(J83,Adicionados!B:M,12,0)</f>
        <v>#N/A</v>
      </c>
    </row>
    <row r="84" spans="1:1024" ht="15" customHeight="1">
      <c r="A84" s="74" t="s">
        <v>67</v>
      </c>
      <c r="B84" s="89" t="s">
        <v>292</v>
      </c>
      <c r="C84" s="90" t="s">
        <v>293</v>
      </c>
      <c r="D84" s="89" t="s">
        <v>294</v>
      </c>
      <c r="E84" s="74" t="s">
        <v>245</v>
      </c>
      <c r="F84" s="90" t="s">
        <v>246</v>
      </c>
      <c r="G84" s="89" t="s">
        <v>97</v>
      </c>
      <c r="H84" s="36" t="s">
        <v>247</v>
      </c>
      <c r="I84" s="74" t="s">
        <v>218</v>
      </c>
      <c r="J84" s="91">
        <v>6271336</v>
      </c>
      <c r="K84" s="36" t="s">
        <v>84</v>
      </c>
      <c r="L84" s="36" t="s">
        <v>220</v>
      </c>
      <c r="M84" s="89" t="s">
        <v>296</v>
      </c>
      <c r="N84" s="89" t="s">
        <v>297</v>
      </c>
      <c r="O84" s="92">
        <v>44259</v>
      </c>
      <c r="P84" s="82">
        <f>IFERROR(VLOOKUP(J84,'Obs Tecnicas'!$D:$I,5,0),O84)</f>
        <v>44678</v>
      </c>
      <c r="Q84" s="81" t="str">
        <f ca="1">IF(P84&lt;&gt;"",IF(P84+365&gt;TODAY(),"Calibrado","Vencido"),"")</f>
        <v>Calibrado</v>
      </c>
      <c r="R84" s="83">
        <f>IFERROR(VLOOKUP(J84,'Obs Tecnicas'!$D:$G,2,0),"")</f>
        <v>16240</v>
      </c>
      <c r="S84" s="74" t="str">
        <f>IFERROR(VLOOKUP(J84,'Obs Tecnicas'!$D:$G,3,0),"Hexis")</f>
        <v>ER ANALITICA</v>
      </c>
      <c r="T84" s="74">
        <f>IFERROR(VLOOKUP(J84,'Obs Tecnicas'!$D:$G,4,0),"")</f>
        <v>0</v>
      </c>
      <c r="U84" s="2" t="s">
        <v>332</v>
      </c>
      <c r="V84" s="84">
        <f t="shared" si="2"/>
        <v>4</v>
      </c>
      <c r="W84" s="84">
        <v>4</v>
      </c>
      <c r="X84" s="2" t="e">
        <f>VLOOKUP(J84,Adicionados!B:M,12,0)</f>
        <v>#N/A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 spans="1:1024" ht="15" customHeight="1">
      <c r="A85" s="74" t="s">
        <v>67</v>
      </c>
      <c r="B85" s="74" t="s">
        <v>298</v>
      </c>
      <c r="C85" s="79" t="s">
        <v>299</v>
      </c>
      <c r="D85" s="74" t="s">
        <v>300</v>
      </c>
      <c r="E85" s="74" t="s">
        <v>212</v>
      </c>
      <c r="F85" s="79" t="s">
        <v>213</v>
      </c>
      <c r="G85" s="74" t="s">
        <v>73</v>
      </c>
      <c r="H85" s="74" t="s">
        <v>247</v>
      </c>
      <c r="I85" s="74" t="s">
        <v>89</v>
      </c>
      <c r="J85" s="80" t="s">
        <v>301</v>
      </c>
      <c r="K85" s="74" t="s">
        <v>81</v>
      </c>
      <c r="L85" s="74" t="s">
        <v>91</v>
      </c>
      <c r="M85" s="74" t="s">
        <v>302</v>
      </c>
      <c r="O85" s="81">
        <v>43739</v>
      </c>
      <c r="P85" s="82">
        <f>IFERROR(VLOOKUP(J85,'Obs Tecnicas'!$D:$I,5,0),O85)</f>
        <v>43739</v>
      </c>
      <c r="Q85" s="81" t="str">
        <f ca="1">IF(P85&lt;&gt;"",IF(P85+365&gt;TODAY(),"Calibrado","Vencido"),"")</f>
        <v>Vencido</v>
      </c>
      <c r="R85" s="83" t="str">
        <f>IFERROR(VLOOKUP(J85,'Obs Tecnicas'!$D:$G,2,0),"")</f>
        <v/>
      </c>
      <c r="S85" s="74" t="str">
        <f>IFERROR(VLOOKUP(J85,'Obs Tecnicas'!$D:$G,3,0),"Hexis")</f>
        <v>Hexis</v>
      </c>
      <c r="T85" s="74" t="str">
        <f>IFERROR(VLOOKUP(J85,'Obs Tecnicas'!$D:$G,4,0),"")</f>
        <v/>
      </c>
      <c r="U85" s="2" t="s">
        <v>30</v>
      </c>
      <c r="V85" s="84">
        <f t="shared" si="2"/>
        <v>10</v>
      </c>
      <c r="W85" s="84">
        <v>10</v>
      </c>
      <c r="X85" s="2" t="e">
        <f>VLOOKUP(J85,Adicionados!B:M,12,0)</f>
        <v>#N/A</v>
      </c>
    </row>
    <row r="86" spans="1:1024" ht="15" customHeight="1">
      <c r="A86" s="74" t="s">
        <v>67</v>
      </c>
      <c r="B86" s="74" t="s">
        <v>298</v>
      </c>
      <c r="C86" s="79" t="s">
        <v>299</v>
      </c>
      <c r="D86" s="74" t="s">
        <v>300</v>
      </c>
      <c r="E86" s="74" t="s">
        <v>212</v>
      </c>
      <c r="F86" s="79" t="s">
        <v>213</v>
      </c>
      <c r="G86" s="74" t="s">
        <v>73</v>
      </c>
      <c r="H86" s="74" t="s">
        <v>247</v>
      </c>
      <c r="I86" s="74" t="s">
        <v>83</v>
      </c>
      <c r="J86" s="80">
        <v>63442</v>
      </c>
      <c r="K86" s="74" t="s">
        <v>87</v>
      </c>
      <c r="L86" s="74" t="s">
        <v>303</v>
      </c>
      <c r="M86" s="74" t="s">
        <v>302</v>
      </c>
      <c r="N86" s="74" t="s">
        <v>183</v>
      </c>
      <c r="O86" s="81">
        <v>44034</v>
      </c>
      <c r="P86" s="82">
        <f>IFERROR(VLOOKUP(J86,'Obs Tecnicas'!$D:$I,5,0),O86)</f>
        <v>44469</v>
      </c>
      <c r="Q86" s="81" t="str">
        <f ca="1">IF(P86&lt;&gt;"",IF(P86+365&gt;TODAY(),"Calibrado","Vencido"),"")</f>
        <v>Calibrado</v>
      </c>
      <c r="R86" s="83">
        <f>IFERROR(VLOOKUP(J86,'Obs Tecnicas'!$D:$G,2,0),"")</f>
        <v>13874</v>
      </c>
      <c r="S86" s="74" t="str">
        <f>IFERROR(VLOOKUP(J86,'Obs Tecnicas'!$D:$G,3,0),"Hexis")</f>
        <v>ER ANALITICA</v>
      </c>
      <c r="T86" s="74">
        <f>IFERROR(VLOOKUP(J86,'Obs Tecnicas'!$D:$G,4,0),"")</f>
        <v>0</v>
      </c>
      <c r="U86" s="2" t="s">
        <v>27</v>
      </c>
      <c r="V86" s="84">
        <f t="shared" si="2"/>
        <v>9</v>
      </c>
      <c r="W86" s="84">
        <v>4</v>
      </c>
      <c r="X86" s="2" t="e">
        <f>VLOOKUP(J86,Adicionados!B:M,12,0)</f>
        <v>#N/A</v>
      </c>
    </row>
    <row r="87" spans="1:1024" ht="15" customHeight="1">
      <c r="A87" s="74" t="s">
        <v>67</v>
      </c>
      <c r="B87" s="74" t="s">
        <v>298</v>
      </c>
      <c r="C87" s="79" t="s">
        <v>299</v>
      </c>
      <c r="D87" s="74" t="s">
        <v>300</v>
      </c>
      <c r="E87" s="74" t="s">
        <v>212</v>
      </c>
      <c r="F87" s="79" t="s">
        <v>213</v>
      </c>
      <c r="G87" s="74" t="s">
        <v>73</v>
      </c>
      <c r="H87" s="74" t="s">
        <v>247</v>
      </c>
      <c r="I87" s="74" t="s">
        <v>83</v>
      </c>
      <c r="J87" s="80">
        <v>4212782</v>
      </c>
      <c r="K87" s="74" t="s">
        <v>84</v>
      </c>
      <c r="L87" s="74" t="s">
        <v>85</v>
      </c>
      <c r="M87" s="74" t="s">
        <v>302</v>
      </c>
      <c r="N87" s="74" t="s">
        <v>183</v>
      </c>
      <c r="O87" s="81">
        <v>44034</v>
      </c>
      <c r="P87" s="82">
        <f>IFERROR(VLOOKUP(J87,'Obs Tecnicas'!$D:$I,5,0),O87)</f>
        <v>44469</v>
      </c>
      <c r="Q87" s="81" t="str">
        <f ca="1">IF(P87&lt;&gt;"",IF(P87+365&gt;TODAY(),"Calibrado","Vencido"),"")</f>
        <v>Calibrado</v>
      </c>
      <c r="R87" s="83">
        <f>IFERROR(VLOOKUP(J87,'Obs Tecnicas'!$D:$G,2,0),"")</f>
        <v>13875</v>
      </c>
      <c r="S87" s="74" t="str">
        <f>IFERROR(VLOOKUP(J87,'Obs Tecnicas'!$D:$G,3,0),"Hexis")</f>
        <v>ER ANALITICA</v>
      </c>
      <c r="T87" s="74">
        <f>IFERROR(VLOOKUP(J87,'Obs Tecnicas'!$D:$G,4,0),"")</f>
        <v>0</v>
      </c>
      <c r="U87" s="2" t="s">
        <v>27</v>
      </c>
      <c r="V87" s="84">
        <f t="shared" si="2"/>
        <v>9</v>
      </c>
      <c r="W87" s="84">
        <v>4</v>
      </c>
      <c r="X87" s="2" t="e">
        <f>VLOOKUP(J87,Adicionados!B:M,12,0)</f>
        <v>#N/A</v>
      </c>
    </row>
    <row r="88" spans="1:1024" ht="15" customHeight="1">
      <c r="A88" s="74" t="s">
        <v>67</v>
      </c>
      <c r="B88" s="74" t="s">
        <v>298</v>
      </c>
      <c r="C88" s="79" t="s">
        <v>299</v>
      </c>
      <c r="D88" s="74" t="s">
        <v>300</v>
      </c>
      <c r="E88" s="74" t="s">
        <v>212</v>
      </c>
      <c r="F88" s="79" t="s">
        <v>213</v>
      </c>
      <c r="G88" s="74" t="s">
        <v>73</v>
      </c>
      <c r="H88" s="74" t="s">
        <v>247</v>
      </c>
      <c r="I88" s="74" t="s">
        <v>101</v>
      </c>
      <c r="J88" s="80">
        <v>141480001016</v>
      </c>
      <c r="K88" s="74" t="s">
        <v>81</v>
      </c>
      <c r="L88" s="74" t="s">
        <v>206</v>
      </c>
      <c r="M88" s="74" t="s">
        <v>302</v>
      </c>
      <c r="N88" s="74" t="s">
        <v>183</v>
      </c>
      <c r="O88" s="81">
        <v>44034</v>
      </c>
      <c r="P88" s="82">
        <f>IFERROR(VLOOKUP(J88,'Obs Tecnicas'!$D:$I,5,0),O88)</f>
        <v>44469</v>
      </c>
      <c r="Q88" s="81" t="str">
        <f ca="1">IF(P88&lt;&gt;"",IF(P88+365&gt;TODAY(),"Calibrado","Vencido"),"")</f>
        <v>Calibrado</v>
      </c>
      <c r="R88" s="83">
        <f>IFERROR(VLOOKUP(J88,'Obs Tecnicas'!$D:$G,2,0),"")</f>
        <v>13878</v>
      </c>
      <c r="S88" s="74" t="str">
        <f>IFERROR(VLOOKUP(J88,'Obs Tecnicas'!$D:$G,3,0),"Hexis")</f>
        <v>ER ANALITICA</v>
      </c>
      <c r="T88" s="74">
        <f>IFERROR(VLOOKUP(J88,'Obs Tecnicas'!$D:$G,4,0),"")</f>
        <v>0</v>
      </c>
      <c r="U88" s="2" t="s">
        <v>27</v>
      </c>
      <c r="V88" s="84">
        <f t="shared" si="2"/>
        <v>9</v>
      </c>
      <c r="W88" s="84">
        <v>8</v>
      </c>
      <c r="X88" s="2" t="e">
        <f>VLOOKUP(J88,Adicionados!B:M,12,0)</f>
        <v>#N/A</v>
      </c>
    </row>
    <row r="89" spans="1:1024" ht="15" customHeight="1">
      <c r="A89" s="74" t="s">
        <v>67</v>
      </c>
      <c r="B89" s="74" t="s">
        <v>298</v>
      </c>
      <c r="C89" s="79" t="s">
        <v>299</v>
      </c>
      <c r="D89" s="74" t="s">
        <v>300</v>
      </c>
      <c r="E89" s="74" t="s">
        <v>212</v>
      </c>
      <c r="F89" s="79" t="s">
        <v>213</v>
      </c>
      <c r="G89" s="74" t="s">
        <v>73</v>
      </c>
      <c r="H89" s="74" t="s">
        <v>247</v>
      </c>
      <c r="I89" s="74" t="s">
        <v>218</v>
      </c>
      <c r="J89" s="80" t="s">
        <v>304</v>
      </c>
      <c r="K89" s="74" t="s">
        <v>81</v>
      </c>
      <c r="L89" s="74" t="s">
        <v>305</v>
      </c>
      <c r="M89" s="74" t="s">
        <v>302</v>
      </c>
      <c r="N89" s="74" t="s">
        <v>183</v>
      </c>
      <c r="O89" s="81">
        <v>44034</v>
      </c>
      <c r="P89" s="82">
        <f>IFERROR(VLOOKUP(J89,'Obs Tecnicas'!$D:$I,5,0),O89)</f>
        <v>44469</v>
      </c>
      <c r="Q89" s="81" t="str">
        <f ca="1">IF(P89&lt;&gt;"",IF(P89+365&gt;TODAY(),"Calibrado","Vencido"),"")</f>
        <v>Calibrado</v>
      </c>
      <c r="R89" s="83">
        <f>IFERROR(VLOOKUP(J89,'Obs Tecnicas'!$D:$G,2,0),"")</f>
        <v>13879</v>
      </c>
      <c r="S89" s="74" t="str">
        <f>IFERROR(VLOOKUP(J89,'Obs Tecnicas'!$D:$G,3,0),"Hexis")</f>
        <v>ER ANALITICA</v>
      </c>
      <c r="T89" s="74">
        <f>IFERROR(VLOOKUP(J89,'Obs Tecnicas'!$D:$G,4,0),"")</f>
        <v>0</v>
      </c>
      <c r="U89" s="2" t="s">
        <v>27</v>
      </c>
      <c r="V89" s="84">
        <f t="shared" si="2"/>
        <v>9</v>
      </c>
      <c r="W89" s="84">
        <v>8</v>
      </c>
      <c r="X89" s="2" t="e">
        <f>VLOOKUP(J89,Adicionados!B:M,12,0)</f>
        <v>#N/A</v>
      </c>
    </row>
    <row r="90" spans="1:1024" ht="15" customHeight="1">
      <c r="A90" s="74" t="s">
        <v>67</v>
      </c>
      <c r="B90" s="74" t="s">
        <v>298</v>
      </c>
      <c r="C90" s="79" t="s">
        <v>299</v>
      </c>
      <c r="D90" s="74" t="s">
        <v>300</v>
      </c>
      <c r="E90" s="74" t="s">
        <v>212</v>
      </c>
      <c r="F90" s="79" t="s">
        <v>213</v>
      </c>
      <c r="G90" s="74" t="s">
        <v>73</v>
      </c>
      <c r="H90" s="74" t="s">
        <v>247</v>
      </c>
      <c r="I90" s="74" t="s">
        <v>86</v>
      </c>
      <c r="J90" s="80">
        <v>688630</v>
      </c>
      <c r="K90" s="74" t="s">
        <v>136</v>
      </c>
      <c r="L90" s="74" t="s">
        <v>137</v>
      </c>
      <c r="M90" s="74" t="s">
        <v>302</v>
      </c>
      <c r="N90" s="74" t="s">
        <v>183</v>
      </c>
      <c r="O90" s="81">
        <v>44034</v>
      </c>
      <c r="P90" s="82">
        <f>IFERROR(VLOOKUP(J90,'Obs Tecnicas'!$D:$I,5,0),O90)</f>
        <v>44711</v>
      </c>
      <c r="Q90" s="81" t="str">
        <f ca="1">IF(P90&lt;&gt;"",IF(P90+365&gt;TODAY(),"Calibrado","Vencido"),"")</f>
        <v>Calibrado</v>
      </c>
      <c r="R90" s="83">
        <f>IFERROR(VLOOKUP(J90,'Obs Tecnicas'!$D:$G,2,0),"")</f>
        <v>14573</v>
      </c>
      <c r="S90" s="74" t="str">
        <f>IFERROR(VLOOKUP(J90,'Obs Tecnicas'!$D:$G,3,0),"Hexis")</f>
        <v>ER ANALITICA</v>
      </c>
      <c r="T90" s="74">
        <f>IFERROR(VLOOKUP(J90,'Obs Tecnicas'!$D:$G,4,0),"")</f>
        <v>0</v>
      </c>
      <c r="U90" s="2" t="s">
        <v>332</v>
      </c>
      <c r="V90" s="84">
        <f t="shared" si="2"/>
        <v>5</v>
      </c>
      <c r="W90" s="84">
        <v>8</v>
      </c>
      <c r="X90" s="2" t="e">
        <f>VLOOKUP(J90,Adicionados!B:M,12,0)</f>
        <v>#N/A</v>
      </c>
    </row>
    <row r="91" spans="1:1024" ht="15" customHeight="1">
      <c r="A91" s="74" t="s">
        <v>67</v>
      </c>
      <c r="B91" s="74" t="s">
        <v>298</v>
      </c>
      <c r="C91" s="79" t="s">
        <v>299</v>
      </c>
      <c r="D91" s="74" t="s">
        <v>300</v>
      </c>
      <c r="E91" s="74" t="s">
        <v>212</v>
      </c>
      <c r="F91" s="79" t="s">
        <v>213</v>
      </c>
      <c r="G91" s="74" t="s">
        <v>73</v>
      </c>
      <c r="H91" s="74" t="s">
        <v>247</v>
      </c>
      <c r="I91" s="74" t="s">
        <v>115</v>
      </c>
      <c r="J91" s="80">
        <v>83</v>
      </c>
      <c r="K91" s="74" t="s">
        <v>306</v>
      </c>
      <c r="L91" s="74" t="s">
        <v>307</v>
      </c>
      <c r="M91" s="74" t="s">
        <v>302</v>
      </c>
      <c r="N91" s="74" t="s">
        <v>183</v>
      </c>
      <c r="O91" s="81">
        <v>44035</v>
      </c>
      <c r="P91" s="82">
        <f>IFERROR(VLOOKUP(J91,'Obs Tecnicas'!$D:$I,5,0),O91)</f>
        <v>44497</v>
      </c>
      <c r="Q91" s="81" t="str">
        <f ca="1">IF(P91&lt;&gt;"",IF(P91+365&gt;TODAY(),"Calibrado","Vencido"),"")</f>
        <v>Calibrado</v>
      </c>
      <c r="R91" s="83">
        <f>IFERROR(VLOOKUP(J91,'Obs Tecnicas'!$D:$G,2,0),"")</f>
        <v>14169</v>
      </c>
      <c r="S91" s="74" t="str">
        <f>IFERROR(VLOOKUP(J91,'Obs Tecnicas'!$D:$G,3,0),"Hexis")</f>
        <v>ER ANALITICA</v>
      </c>
      <c r="T91" s="74">
        <f>IFERROR(VLOOKUP(J91,'Obs Tecnicas'!$D:$G,4,0),"")</f>
        <v>0</v>
      </c>
      <c r="U91" s="2" t="s">
        <v>27</v>
      </c>
      <c r="V91" s="84">
        <f t="shared" si="2"/>
        <v>10</v>
      </c>
      <c r="W91" s="84">
        <v>8</v>
      </c>
      <c r="X91" s="2" t="e">
        <f>VLOOKUP(J91,Adicionados!B:M,12,0)</f>
        <v>#N/A</v>
      </c>
    </row>
    <row r="92" spans="1:1024" ht="15" customHeight="1">
      <c r="A92" s="74" t="s">
        <v>67</v>
      </c>
      <c r="B92" s="74" t="s">
        <v>298</v>
      </c>
      <c r="C92" s="79" t="s">
        <v>299</v>
      </c>
      <c r="D92" s="74" t="s">
        <v>300</v>
      </c>
      <c r="E92" s="74" t="s">
        <v>212</v>
      </c>
      <c r="F92" s="79" t="s">
        <v>213</v>
      </c>
      <c r="G92" s="74" t="s">
        <v>73</v>
      </c>
      <c r="H92" s="74" t="s">
        <v>247</v>
      </c>
      <c r="I92" s="74" t="s">
        <v>89</v>
      </c>
      <c r="J92" s="80" t="s">
        <v>308</v>
      </c>
      <c r="K92" s="74" t="s">
        <v>81</v>
      </c>
      <c r="L92" s="74" t="s">
        <v>91</v>
      </c>
      <c r="M92" s="74" t="s">
        <v>302</v>
      </c>
      <c r="N92" s="74" t="s">
        <v>183</v>
      </c>
      <c r="O92" s="81">
        <v>44035</v>
      </c>
      <c r="P92" s="82">
        <f>IFERROR(VLOOKUP(J92,'Obs Tecnicas'!$D:$I,5,0),O92)</f>
        <v>44497</v>
      </c>
      <c r="Q92" s="81" t="str">
        <f ca="1">IF(P92&lt;&gt;"",IF(P92+365&gt;TODAY(),"Calibrado","Vencido"),"")</f>
        <v>Calibrado</v>
      </c>
      <c r="R92" s="83">
        <f>IFERROR(VLOOKUP(J92,'Obs Tecnicas'!$D:$G,2,0),"")</f>
        <v>14171</v>
      </c>
      <c r="S92" s="74" t="str">
        <f>IFERROR(VLOOKUP(J92,'Obs Tecnicas'!$D:$G,3,0),"Hexis")</f>
        <v>ER ANALITICA</v>
      </c>
      <c r="T92" s="74">
        <f>IFERROR(VLOOKUP(J92,'Obs Tecnicas'!$D:$G,4,0),"")</f>
        <v>0</v>
      </c>
      <c r="U92" s="2" t="s">
        <v>27</v>
      </c>
      <c r="V92" s="84">
        <f t="shared" si="2"/>
        <v>10</v>
      </c>
      <c r="W92" s="84">
        <v>8</v>
      </c>
      <c r="X92" s="2" t="e">
        <f>VLOOKUP(J92,Adicionados!B:M,12,0)</f>
        <v>#N/A</v>
      </c>
    </row>
    <row r="93" spans="1:1024" ht="15" customHeight="1">
      <c r="A93" s="74" t="s">
        <v>67</v>
      </c>
      <c r="B93" s="74" t="s">
        <v>298</v>
      </c>
      <c r="C93" s="79" t="s">
        <v>299</v>
      </c>
      <c r="D93" s="74" t="s">
        <v>300</v>
      </c>
      <c r="E93" s="74" t="s">
        <v>212</v>
      </c>
      <c r="F93" s="79" t="s">
        <v>213</v>
      </c>
      <c r="G93" s="74" t="s">
        <v>73</v>
      </c>
      <c r="H93" s="74" t="s">
        <v>247</v>
      </c>
      <c r="I93" s="74" t="s">
        <v>86</v>
      </c>
      <c r="J93" s="80">
        <v>2017108474</v>
      </c>
      <c r="K93" s="74" t="s">
        <v>318</v>
      </c>
      <c r="L93" s="86"/>
      <c r="M93" s="74" t="s">
        <v>302</v>
      </c>
      <c r="N93" s="74" t="s">
        <v>183</v>
      </c>
      <c r="O93" s="81">
        <v>44497</v>
      </c>
      <c r="P93" s="82">
        <f>IFERROR(VLOOKUP(J93,'Obs Tecnicas'!$D:$I,5,0),O93)</f>
        <v>44497</v>
      </c>
      <c r="Q93" s="81" t="str">
        <f ca="1">IF(P93&lt;&gt;"",IF(P93+365&gt;TODAY(),"Calibrado","Vencido"),"")</f>
        <v>Calibrado</v>
      </c>
      <c r="R93" s="83">
        <f>IFERROR(VLOOKUP(J93,'Obs Tecnicas'!$D:$G,2,0),"")</f>
        <v>13971</v>
      </c>
      <c r="S93" s="74" t="str">
        <f>IFERROR(VLOOKUP(J93,'Obs Tecnicas'!$D:$G,3,0),"Hexis")</f>
        <v>ER ANALITICA</v>
      </c>
      <c r="T93" s="74">
        <f>IFERROR(VLOOKUP(J93,'Obs Tecnicas'!$D:$G,4,0),"")</f>
        <v>0</v>
      </c>
      <c r="U93" s="2" t="s">
        <v>27</v>
      </c>
      <c r="V93" s="84">
        <f t="shared" si="2"/>
        <v>10</v>
      </c>
      <c r="W93" s="84">
        <v>8</v>
      </c>
      <c r="X93" s="2" t="e">
        <f>VLOOKUP(J93,Adicionados!B:M,12,0)</f>
        <v>#N/A</v>
      </c>
    </row>
    <row r="94" spans="1:1024" ht="15" customHeight="1">
      <c r="A94" s="74" t="s">
        <v>67</v>
      </c>
      <c r="B94" s="74" t="s">
        <v>298</v>
      </c>
      <c r="C94" s="79" t="s">
        <v>299</v>
      </c>
      <c r="D94" s="74" t="s">
        <v>300</v>
      </c>
      <c r="E94" s="74" t="s">
        <v>212</v>
      </c>
      <c r="F94" s="79" t="s">
        <v>213</v>
      </c>
      <c r="G94" s="74" t="s">
        <v>73</v>
      </c>
      <c r="H94" s="74" t="s">
        <v>247</v>
      </c>
      <c r="I94" s="74" t="s">
        <v>86</v>
      </c>
      <c r="J94" s="80">
        <v>2017006235</v>
      </c>
      <c r="K94" s="74" t="s">
        <v>318</v>
      </c>
      <c r="L94" s="86"/>
      <c r="M94" s="74" t="s">
        <v>302</v>
      </c>
      <c r="N94" s="74" t="s">
        <v>183</v>
      </c>
      <c r="O94" s="81">
        <v>44497</v>
      </c>
      <c r="P94" s="82">
        <f>IFERROR(VLOOKUP(J94,'Obs Tecnicas'!$D:$I,5,0),O94)</f>
        <v>44497</v>
      </c>
      <c r="Q94" s="81" t="str">
        <f ca="1">IF(P94&lt;&gt;"",IF(P94+365&gt;TODAY(),"Calibrado","Vencido"),"")</f>
        <v>Calibrado</v>
      </c>
      <c r="R94" s="83">
        <f>IFERROR(VLOOKUP(J94,'Obs Tecnicas'!$D:$G,2,0),"")</f>
        <v>14168</v>
      </c>
      <c r="S94" s="74" t="str">
        <f>IFERROR(VLOOKUP(J94,'Obs Tecnicas'!$D:$G,3,0),"Hexis")</f>
        <v>ER ANALITICA</v>
      </c>
      <c r="T94" s="74">
        <f>IFERROR(VLOOKUP(J94,'Obs Tecnicas'!$D:$G,4,0),"")</f>
        <v>0</v>
      </c>
      <c r="U94" s="2" t="s">
        <v>27</v>
      </c>
      <c r="V94" s="84">
        <f t="shared" si="2"/>
        <v>10</v>
      </c>
      <c r="W94" s="84">
        <v>8</v>
      </c>
      <c r="X94" s="2" t="e">
        <f>VLOOKUP(J94,Adicionados!B:M,12,0)</f>
        <v>#N/A</v>
      </c>
      <c r="Z94" s="93"/>
      <c r="AB94" s="93"/>
      <c r="AD94" s="93"/>
      <c r="AF94" s="93"/>
      <c r="AG94" s="93"/>
      <c r="AH94" s="93"/>
      <c r="AI94" s="93"/>
      <c r="AK94" s="93"/>
      <c r="AL94" s="93"/>
      <c r="AM94" s="93"/>
      <c r="AN94" s="93"/>
      <c r="AO94" s="93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88"/>
      <c r="DN94" s="88"/>
      <c r="DO94" s="88"/>
      <c r="DP94" s="88"/>
      <c r="DQ94" s="88"/>
      <c r="DR94" s="88"/>
      <c r="DS94" s="88"/>
      <c r="DT94" s="88"/>
      <c r="DU94" s="88"/>
      <c r="DV94" s="88"/>
      <c r="DW94" s="88"/>
      <c r="DX94" s="88"/>
      <c r="DY94" s="88"/>
      <c r="DZ94" s="88"/>
      <c r="EA94" s="88"/>
      <c r="EB94" s="88"/>
      <c r="EC94" s="88"/>
      <c r="ED94" s="88"/>
      <c r="EE94" s="88"/>
      <c r="EF94" s="88"/>
      <c r="EG94" s="88"/>
      <c r="EH94" s="88"/>
      <c r="EI94" s="88"/>
      <c r="EJ94" s="88"/>
      <c r="EK94" s="88"/>
      <c r="EL94" s="88"/>
      <c r="EM94" s="88"/>
      <c r="EN94" s="88"/>
      <c r="EO94" s="88"/>
      <c r="EP94" s="88"/>
      <c r="EQ94" s="88"/>
      <c r="ER94" s="88"/>
      <c r="ES94" s="88"/>
      <c r="ET94" s="88"/>
      <c r="EU94" s="88"/>
      <c r="EV94" s="88"/>
      <c r="EW94" s="88"/>
      <c r="EX94" s="88"/>
      <c r="EY94" s="88"/>
      <c r="EZ94" s="88"/>
      <c r="FA94" s="88"/>
      <c r="FB94" s="88"/>
      <c r="FC94" s="88"/>
      <c r="FD94" s="88"/>
      <c r="FE94" s="88"/>
      <c r="FF94" s="88"/>
      <c r="FG94" s="88"/>
      <c r="FH94" s="88"/>
      <c r="FI94" s="88"/>
      <c r="FJ94" s="88"/>
      <c r="FK94" s="88"/>
      <c r="FL94" s="88"/>
      <c r="FM94" s="88"/>
      <c r="FN94" s="88"/>
      <c r="FO94" s="88"/>
      <c r="FP94" s="88"/>
      <c r="FQ94" s="88"/>
      <c r="FR94" s="88"/>
      <c r="FS94" s="88"/>
      <c r="FT94" s="88"/>
      <c r="FU94" s="88"/>
      <c r="FV94" s="88"/>
      <c r="FW94" s="88"/>
      <c r="FX94" s="88"/>
      <c r="FY94" s="88"/>
      <c r="FZ94" s="88"/>
      <c r="GA94" s="88"/>
      <c r="GB94" s="88"/>
      <c r="GC94" s="88"/>
      <c r="GD94" s="88"/>
      <c r="GE94" s="88"/>
      <c r="GF94" s="88"/>
      <c r="GG94" s="88"/>
      <c r="GH94" s="88"/>
      <c r="GI94" s="88"/>
      <c r="GJ94" s="88"/>
      <c r="GK94" s="88"/>
      <c r="GL94" s="88"/>
      <c r="GM94" s="88"/>
      <c r="GN94" s="88"/>
      <c r="GO94" s="88"/>
      <c r="GP94" s="88"/>
      <c r="GQ94" s="88"/>
      <c r="GR94" s="88"/>
      <c r="GS94" s="88"/>
      <c r="GT94" s="88"/>
      <c r="GU94" s="88"/>
      <c r="GV94" s="88"/>
      <c r="GW94" s="88"/>
      <c r="GX94" s="88"/>
      <c r="GY94" s="88"/>
      <c r="GZ94" s="88"/>
      <c r="HA94" s="88"/>
      <c r="HB94" s="88"/>
      <c r="HC94" s="88"/>
      <c r="HD94" s="88"/>
      <c r="HE94" s="88"/>
      <c r="HF94" s="88"/>
      <c r="HG94" s="88"/>
      <c r="HH94" s="88"/>
      <c r="HI94" s="88"/>
      <c r="HJ94" s="88"/>
      <c r="HK94" s="88"/>
      <c r="HL94" s="88"/>
      <c r="HM94" s="88"/>
      <c r="HN94" s="88"/>
      <c r="HO94" s="88"/>
      <c r="HP94" s="88"/>
      <c r="HQ94" s="88"/>
      <c r="HR94" s="88"/>
      <c r="HS94" s="88"/>
      <c r="HT94" s="88"/>
      <c r="HU94" s="88"/>
      <c r="HV94" s="88"/>
      <c r="HW94" s="88"/>
      <c r="HX94" s="88"/>
      <c r="HY94" s="88"/>
      <c r="HZ94" s="88"/>
      <c r="IA94" s="88"/>
      <c r="IB94" s="88"/>
      <c r="IC94" s="88"/>
      <c r="ID94" s="88"/>
      <c r="IE94" s="88"/>
      <c r="IF94" s="88"/>
      <c r="IG94" s="88"/>
      <c r="IH94" s="88"/>
      <c r="II94" s="88"/>
      <c r="IJ94" s="88"/>
      <c r="IK94" s="88"/>
      <c r="IL94" s="88"/>
      <c r="IM94" s="88"/>
      <c r="IN94" s="88"/>
      <c r="IO94" s="88"/>
      <c r="IP94" s="88"/>
      <c r="IQ94" s="88"/>
      <c r="IR94" s="88"/>
      <c r="IS94" s="88"/>
      <c r="IT94" s="88"/>
      <c r="IU94" s="88"/>
      <c r="IV94" s="88"/>
      <c r="IW94" s="88"/>
      <c r="IX94" s="88"/>
      <c r="IY94" s="88"/>
      <c r="IZ94" s="88"/>
      <c r="JA94" s="88"/>
      <c r="JB94" s="88"/>
      <c r="JC94" s="88"/>
      <c r="JD94" s="88"/>
      <c r="JE94" s="88"/>
      <c r="JF94" s="88"/>
      <c r="JG94" s="88"/>
      <c r="JH94" s="88"/>
      <c r="JI94" s="88"/>
      <c r="JJ94" s="88"/>
      <c r="JK94" s="88"/>
      <c r="JL94" s="88"/>
      <c r="JM94" s="88"/>
      <c r="JN94" s="88"/>
      <c r="JO94" s="88"/>
      <c r="JP94" s="88"/>
      <c r="JQ94" s="88"/>
      <c r="JR94" s="88"/>
      <c r="JS94" s="88"/>
      <c r="JT94" s="88"/>
      <c r="JU94" s="88"/>
      <c r="JV94" s="88"/>
      <c r="JW94" s="88"/>
      <c r="JX94" s="88"/>
      <c r="JY94" s="88"/>
      <c r="JZ94" s="88"/>
      <c r="KA94" s="88"/>
      <c r="KB94" s="88"/>
      <c r="KC94" s="88"/>
      <c r="KD94" s="88"/>
      <c r="KE94" s="88"/>
      <c r="KF94" s="88"/>
      <c r="KG94" s="88"/>
      <c r="KH94" s="88"/>
      <c r="KI94" s="88"/>
      <c r="KJ94" s="88"/>
      <c r="KK94" s="88"/>
      <c r="KL94" s="88"/>
      <c r="KM94" s="88"/>
      <c r="KN94" s="88"/>
      <c r="KO94" s="88"/>
      <c r="KP94" s="88"/>
      <c r="KQ94" s="88"/>
      <c r="KR94" s="88"/>
      <c r="KS94" s="88"/>
      <c r="KT94" s="88"/>
      <c r="KU94" s="88"/>
      <c r="KV94" s="88"/>
      <c r="KW94" s="88"/>
      <c r="KX94" s="88"/>
      <c r="KY94" s="88"/>
      <c r="KZ94" s="88"/>
      <c r="LA94" s="88"/>
      <c r="LB94" s="88"/>
      <c r="LC94" s="88"/>
      <c r="LD94" s="88"/>
      <c r="LE94" s="88"/>
      <c r="LF94" s="88"/>
      <c r="LG94" s="88"/>
      <c r="LH94" s="88"/>
      <c r="LI94" s="88"/>
      <c r="LJ94" s="88"/>
      <c r="LK94" s="88"/>
      <c r="LL94" s="88"/>
      <c r="LM94" s="88"/>
      <c r="LN94" s="88"/>
      <c r="LO94" s="88"/>
      <c r="LP94" s="88"/>
      <c r="LQ94" s="88"/>
      <c r="LR94" s="88"/>
      <c r="LS94" s="88"/>
      <c r="LT94" s="88"/>
      <c r="LU94" s="88"/>
      <c r="LV94" s="88"/>
      <c r="LW94" s="88"/>
      <c r="LX94" s="88"/>
      <c r="LY94" s="88"/>
      <c r="LZ94" s="88"/>
      <c r="MA94" s="88"/>
      <c r="MB94" s="88"/>
      <c r="MC94" s="88"/>
      <c r="MD94" s="88"/>
      <c r="ME94" s="88"/>
      <c r="MF94" s="88"/>
      <c r="MG94" s="88"/>
      <c r="MH94" s="88"/>
      <c r="MI94" s="88"/>
      <c r="MJ94" s="88"/>
      <c r="MK94" s="88"/>
      <c r="ML94" s="88"/>
      <c r="MM94" s="88"/>
      <c r="MN94" s="88"/>
      <c r="MO94" s="88"/>
      <c r="MP94" s="88"/>
      <c r="MQ94" s="88"/>
      <c r="MR94" s="88"/>
      <c r="MS94" s="88"/>
      <c r="MT94" s="88"/>
      <c r="MU94" s="88"/>
      <c r="MV94" s="88"/>
      <c r="MW94" s="88"/>
      <c r="MX94" s="88"/>
      <c r="MY94" s="88"/>
      <c r="MZ94" s="88"/>
      <c r="NA94" s="88"/>
      <c r="NB94" s="88"/>
      <c r="NC94" s="88"/>
      <c r="ND94" s="88"/>
      <c r="NE94" s="88"/>
      <c r="NF94" s="88"/>
      <c r="NG94" s="88"/>
      <c r="NH94" s="88"/>
      <c r="NI94" s="88"/>
      <c r="NJ94" s="88"/>
      <c r="NK94" s="88"/>
      <c r="NL94" s="88"/>
      <c r="NM94" s="88"/>
      <c r="NN94" s="88"/>
      <c r="NO94" s="88"/>
      <c r="NP94" s="88"/>
      <c r="NQ94" s="88"/>
      <c r="NR94" s="88"/>
      <c r="NS94" s="88"/>
      <c r="NT94" s="88"/>
      <c r="NU94" s="88"/>
      <c r="NV94" s="88"/>
      <c r="NW94" s="88"/>
      <c r="NX94" s="88"/>
      <c r="NY94" s="88"/>
      <c r="NZ94" s="88"/>
      <c r="OA94" s="88"/>
      <c r="OB94" s="88"/>
      <c r="OC94" s="88"/>
      <c r="OD94" s="88"/>
      <c r="OE94" s="88"/>
      <c r="OF94" s="88"/>
      <c r="OG94" s="88"/>
      <c r="OH94" s="88"/>
      <c r="OI94" s="88"/>
      <c r="OJ94" s="88"/>
      <c r="OK94" s="88"/>
      <c r="OL94" s="88"/>
      <c r="OM94" s="88"/>
      <c r="ON94" s="88"/>
      <c r="OO94" s="88"/>
      <c r="OP94" s="88"/>
      <c r="OQ94" s="88"/>
      <c r="OR94" s="88"/>
      <c r="OS94" s="88"/>
      <c r="OT94" s="88"/>
      <c r="OU94" s="88"/>
      <c r="OV94" s="88"/>
      <c r="OW94" s="88"/>
      <c r="OX94" s="88"/>
      <c r="OY94" s="88"/>
      <c r="OZ94" s="88"/>
      <c r="PA94" s="88"/>
      <c r="PB94" s="88"/>
      <c r="PC94" s="88"/>
      <c r="PD94" s="88"/>
      <c r="PE94" s="88"/>
      <c r="PF94" s="88"/>
      <c r="PG94" s="88"/>
      <c r="PH94" s="88"/>
      <c r="PI94" s="88"/>
      <c r="PJ94" s="88"/>
      <c r="PK94" s="88"/>
      <c r="PL94" s="88"/>
      <c r="PM94" s="88"/>
      <c r="PN94" s="88"/>
      <c r="PO94" s="88"/>
      <c r="PP94" s="88"/>
      <c r="PQ94" s="88"/>
      <c r="PR94" s="88"/>
      <c r="PS94" s="88"/>
      <c r="PT94" s="88"/>
      <c r="PU94" s="88"/>
      <c r="PV94" s="88"/>
      <c r="PW94" s="88"/>
      <c r="PX94" s="88"/>
      <c r="PY94" s="88"/>
      <c r="PZ94" s="88"/>
      <c r="QA94" s="88"/>
      <c r="QB94" s="88"/>
      <c r="QC94" s="88"/>
      <c r="QD94" s="88"/>
      <c r="QE94" s="88"/>
      <c r="QF94" s="88"/>
      <c r="QG94" s="88"/>
      <c r="QH94" s="88"/>
      <c r="QI94" s="88"/>
      <c r="QJ94" s="88"/>
      <c r="QK94" s="88"/>
      <c r="QL94" s="88"/>
      <c r="QM94" s="88"/>
      <c r="QN94" s="88"/>
      <c r="QO94" s="88"/>
      <c r="QP94" s="88"/>
      <c r="QQ94" s="88"/>
      <c r="QR94" s="88"/>
      <c r="QS94" s="88"/>
      <c r="QT94" s="88"/>
      <c r="QU94" s="88"/>
      <c r="QV94" s="88"/>
      <c r="QW94" s="88"/>
      <c r="QX94" s="88"/>
      <c r="QY94" s="88"/>
      <c r="QZ94" s="88"/>
      <c r="RA94" s="88"/>
      <c r="RB94" s="88"/>
      <c r="RC94" s="88"/>
      <c r="RD94" s="88"/>
      <c r="RE94" s="88"/>
      <c r="RF94" s="88"/>
      <c r="RG94" s="88"/>
      <c r="RH94" s="88"/>
      <c r="RI94" s="88"/>
      <c r="RJ94" s="88"/>
      <c r="RK94" s="88"/>
      <c r="RL94" s="88"/>
      <c r="RM94" s="88"/>
      <c r="RN94" s="88"/>
      <c r="RO94" s="88"/>
      <c r="RP94" s="88"/>
      <c r="RQ94" s="88"/>
      <c r="RR94" s="88"/>
      <c r="RS94" s="88"/>
      <c r="RT94" s="88"/>
      <c r="RU94" s="88"/>
      <c r="RV94" s="88"/>
      <c r="RW94" s="88"/>
      <c r="RX94" s="88"/>
      <c r="RY94" s="88"/>
      <c r="RZ94" s="88"/>
      <c r="SA94" s="88"/>
      <c r="SB94" s="88"/>
      <c r="SC94" s="88"/>
      <c r="SD94" s="88"/>
      <c r="SE94" s="88"/>
      <c r="SF94" s="88"/>
      <c r="SG94" s="88"/>
      <c r="SH94" s="88"/>
      <c r="SI94" s="88"/>
      <c r="SJ94" s="88"/>
      <c r="SK94" s="88"/>
      <c r="SL94" s="88"/>
      <c r="SM94" s="88"/>
      <c r="SN94" s="88"/>
      <c r="SO94" s="88"/>
      <c r="SP94" s="88"/>
      <c r="SQ94" s="88"/>
      <c r="SR94" s="88"/>
      <c r="SS94" s="88"/>
      <c r="ST94" s="88"/>
      <c r="SU94" s="88"/>
      <c r="SV94" s="88"/>
      <c r="SW94" s="88"/>
      <c r="SX94" s="88"/>
      <c r="SY94" s="88"/>
      <c r="SZ94" s="88"/>
      <c r="TA94" s="88"/>
      <c r="TB94" s="88"/>
      <c r="TC94" s="88"/>
      <c r="TD94" s="88"/>
      <c r="TE94" s="88"/>
      <c r="TF94" s="88"/>
      <c r="TG94" s="88"/>
      <c r="TH94" s="88"/>
      <c r="TI94" s="88"/>
      <c r="TJ94" s="88"/>
      <c r="TK94" s="88"/>
      <c r="TL94" s="88"/>
      <c r="TM94" s="88"/>
      <c r="TN94" s="88"/>
      <c r="TO94" s="88"/>
      <c r="TP94" s="88"/>
      <c r="TQ94" s="88"/>
      <c r="TR94" s="88"/>
      <c r="TS94" s="88"/>
      <c r="TT94" s="88"/>
      <c r="TU94" s="88"/>
      <c r="TV94" s="88"/>
      <c r="TW94" s="88"/>
      <c r="TX94" s="88"/>
      <c r="TY94" s="88"/>
      <c r="TZ94" s="88"/>
      <c r="UA94" s="88"/>
      <c r="UB94" s="88"/>
      <c r="UC94" s="88"/>
      <c r="UD94" s="88"/>
      <c r="UE94" s="88"/>
      <c r="UF94" s="88"/>
      <c r="UG94" s="88"/>
      <c r="UH94" s="88"/>
      <c r="UI94" s="88"/>
      <c r="UJ94" s="88"/>
      <c r="UK94" s="88"/>
      <c r="UL94" s="88"/>
      <c r="UM94" s="88"/>
      <c r="UN94" s="88"/>
      <c r="UO94" s="88"/>
      <c r="UP94" s="88"/>
      <c r="UQ94" s="88"/>
      <c r="UR94" s="88"/>
      <c r="US94" s="88"/>
      <c r="UT94" s="88"/>
      <c r="UU94" s="88"/>
      <c r="UV94" s="88"/>
      <c r="UW94" s="88"/>
      <c r="UX94" s="88"/>
      <c r="UY94" s="88"/>
      <c r="UZ94" s="88"/>
      <c r="VA94" s="88"/>
      <c r="VB94" s="88"/>
      <c r="VC94" s="88"/>
      <c r="VD94" s="88"/>
      <c r="VE94" s="88"/>
      <c r="VF94" s="88"/>
      <c r="VG94" s="88"/>
      <c r="VH94" s="88"/>
      <c r="VI94" s="88"/>
      <c r="VJ94" s="88"/>
      <c r="VK94" s="88"/>
      <c r="VL94" s="88"/>
      <c r="VM94" s="88"/>
      <c r="VN94" s="88"/>
      <c r="VO94" s="88"/>
      <c r="VP94" s="88"/>
      <c r="VQ94" s="88"/>
      <c r="VR94" s="88"/>
      <c r="VS94" s="88"/>
      <c r="VT94" s="88"/>
      <c r="VU94" s="88"/>
      <c r="VV94" s="88"/>
      <c r="VW94" s="88"/>
      <c r="VX94" s="88"/>
      <c r="VY94" s="88"/>
      <c r="VZ94" s="88"/>
      <c r="WA94" s="88"/>
      <c r="WB94" s="88"/>
      <c r="WC94" s="88"/>
      <c r="WD94" s="88"/>
      <c r="WE94" s="88"/>
      <c r="WF94" s="88"/>
      <c r="WG94" s="88"/>
      <c r="WH94" s="88"/>
      <c r="WI94" s="88"/>
      <c r="WJ94" s="88"/>
      <c r="WK94" s="88"/>
      <c r="WL94" s="88"/>
      <c r="WM94" s="88"/>
      <c r="WN94" s="88"/>
      <c r="WO94" s="88"/>
      <c r="WP94" s="88"/>
      <c r="WQ94" s="88"/>
      <c r="WR94" s="88"/>
      <c r="WS94" s="88"/>
      <c r="WT94" s="88"/>
      <c r="WU94" s="88"/>
      <c r="WV94" s="88"/>
      <c r="WW94" s="88"/>
      <c r="WX94" s="88"/>
      <c r="WY94" s="88"/>
      <c r="WZ94" s="88"/>
      <c r="XA94" s="88"/>
      <c r="XB94" s="88"/>
      <c r="XC94" s="88"/>
      <c r="XD94" s="88"/>
      <c r="XE94" s="88"/>
      <c r="XF94" s="88"/>
      <c r="XG94" s="88"/>
      <c r="XH94" s="88"/>
      <c r="XI94" s="88"/>
      <c r="XJ94" s="88"/>
      <c r="XK94" s="88"/>
      <c r="XL94" s="88"/>
      <c r="XM94" s="88"/>
      <c r="XN94" s="88"/>
      <c r="XO94" s="88"/>
      <c r="XP94" s="88"/>
      <c r="XQ94" s="88"/>
      <c r="XR94" s="88"/>
      <c r="XS94" s="88"/>
      <c r="XT94" s="88"/>
      <c r="XU94" s="88"/>
      <c r="XV94" s="88"/>
      <c r="XW94" s="88"/>
      <c r="XX94" s="88"/>
      <c r="XY94" s="88"/>
      <c r="XZ94" s="88"/>
      <c r="YA94" s="88"/>
      <c r="YB94" s="88"/>
      <c r="YC94" s="88"/>
      <c r="YD94" s="88"/>
      <c r="YE94" s="88"/>
      <c r="YF94" s="88"/>
      <c r="YG94" s="88"/>
      <c r="YH94" s="88"/>
      <c r="YI94" s="88"/>
      <c r="YJ94" s="88"/>
      <c r="YK94" s="88"/>
      <c r="YL94" s="88"/>
      <c r="YM94" s="88"/>
      <c r="YN94" s="88"/>
      <c r="YO94" s="88"/>
      <c r="YP94" s="88"/>
      <c r="YQ94" s="88"/>
      <c r="YR94" s="88"/>
      <c r="YS94" s="88"/>
      <c r="YT94" s="88"/>
      <c r="YU94" s="88"/>
      <c r="YV94" s="88"/>
      <c r="YW94" s="88"/>
      <c r="YX94" s="88"/>
      <c r="YY94" s="88"/>
      <c r="YZ94" s="88"/>
      <c r="ZA94" s="88"/>
      <c r="ZB94" s="88"/>
      <c r="ZC94" s="88"/>
      <c r="ZD94" s="88"/>
      <c r="ZE94" s="88"/>
      <c r="ZF94" s="88"/>
      <c r="ZG94" s="88"/>
      <c r="ZH94" s="88"/>
      <c r="ZI94" s="88"/>
      <c r="ZJ94" s="88"/>
      <c r="ZK94" s="88"/>
      <c r="ZL94" s="88"/>
      <c r="ZM94" s="88"/>
      <c r="ZN94" s="88"/>
      <c r="ZO94" s="88"/>
      <c r="ZP94" s="88"/>
      <c r="ZQ94" s="88"/>
      <c r="ZR94" s="88"/>
      <c r="ZS94" s="88"/>
      <c r="ZT94" s="88"/>
      <c r="ZU94" s="88"/>
      <c r="ZV94" s="88"/>
      <c r="ZW94" s="88"/>
      <c r="ZX94" s="88"/>
      <c r="ZY94" s="88"/>
      <c r="ZZ94" s="88"/>
      <c r="AAA94" s="88"/>
      <c r="AAB94" s="88"/>
      <c r="AAC94" s="88"/>
      <c r="AAD94" s="88"/>
      <c r="AAE94" s="88"/>
      <c r="AAF94" s="88"/>
      <c r="AAG94" s="88"/>
      <c r="AAH94" s="88"/>
      <c r="AAI94" s="88"/>
      <c r="AAJ94" s="88"/>
      <c r="AAK94" s="88"/>
      <c r="AAL94" s="88"/>
      <c r="AAM94" s="88"/>
      <c r="AAN94" s="88"/>
      <c r="AAO94" s="88"/>
      <c r="AAP94" s="88"/>
      <c r="AAQ94" s="88"/>
      <c r="AAR94" s="88"/>
      <c r="AAS94" s="88"/>
      <c r="AAT94" s="88"/>
      <c r="AAU94" s="88"/>
      <c r="AAV94" s="88"/>
      <c r="AAW94" s="88"/>
      <c r="AAX94" s="88"/>
      <c r="AAY94" s="88"/>
      <c r="AAZ94" s="88"/>
      <c r="ABA94" s="88"/>
      <c r="ABB94" s="88"/>
      <c r="ABC94" s="88"/>
      <c r="ABD94" s="88"/>
      <c r="ABE94" s="88"/>
      <c r="ABF94" s="88"/>
      <c r="ABG94" s="88"/>
      <c r="ABH94" s="88"/>
      <c r="ABI94" s="88"/>
      <c r="ABJ94" s="88"/>
      <c r="ABK94" s="88"/>
      <c r="ABL94" s="88"/>
      <c r="ABM94" s="88"/>
      <c r="ABN94" s="88"/>
      <c r="ABO94" s="88"/>
      <c r="ABP94" s="88"/>
      <c r="ABQ94" s="88"/>
      <c r="ABR94" s="88"/>
      <c r="ABS94" s="88"/>
      <c r="ABT94" s="88"/>
      <c r="ABU94" s="88"/>
      <c r="ABV94" s="88"/>
      <c r="ABW94" s="88"/>
      <c r="ABX94" s="88"/>
      <c r="ABY94" s="88"/>
      <c r="ABZ94" s="88"/>
      <c r="ACA94" s="88"/>
      <c r="ACB94" s="88"/>
      <c r="ACC94" s="88"/>
      <c r="ACD94" s="88"/>
      <c r="ACE94" s="88"/>
      <c r="ACF94" s="88"/>
      <c r="ACG94" s="88"/>
      <c r="ACH94" s="88"/>
      <c r="ACI94" s="88"/>
      <c r="ACJ94" s="88"/>
      <c r="ACK94" s="88"/>
      <c r="ACL94" s="88"/>
      <c r="ACM94" s="88"/>
      <c r="ACN94" s="88"/>
      <c r="ACO94" s="88"/>
      <c r="ACP94" s="88"/>
      <c r="ACQ94" s="88"/>
      <c r="ACR94" s="88"/>
      <c r="ACS94" s="88"/>
      <c r="ACT94" s="88"/>
      <c r="ACU94" s="88"/>
      <c r="ACV94" s="88"/>
      <c r="ACW94" s="88"/>
      <c r="ACX94" s="88"/>
      <c r="ACY94" s="88"/>
      <c r="ACZ94" s="88"/>
      <c r="ADA94" s="88"/>
      <c r="ADB94" s="88"/>
      <c r="ADC94" s="88"/>
      <c r="ADD94" s="88"/>
      <c r="ADE94" s="88"/>
      <c r="ADF94" s="88"/>
      <c r="ADG94" s="88"/>
      <c r="ADH94" s="88"/>
      <c r="ADI94" s="88"/>
      <c r="ADJ94" s="88"/>
      <c r="ADK94" s="88"/>
      <c r="ADL94" s="88"/>
      <c r="ADM94" s="88"/>
      <c r="ADN94" s="88"/>
      <c r="ADO94" s="88"/>
      <c r="ADP94" s="88"/>
      <c r="ADQ94" s="88"/>
      <c r="ADR94" s="88"/>
      <c r="ADS94" s="88"/>
      <c r="ADT94" s="88"/>
      <c r="ADU94" s="88"/>
      <c r="ADV94" s="88"/>
      <c r="ADW94" s="88"/>
      <c r="ADX94" s="88"/>
      <c r="ADY94" s="88"/>
      <c r="ADZ94" s="88"/>
      <c r="AEA94" s="88"/>
      <c r="AEB94" s="88"/>
      <c r="AEC94" s="88"/>
      <c r="AED94" s="88"/>
      <c r="AEE94" s="88"/>
      <c r="AEF94" s="88"/>
      <c r="AEG94" s="88"/>
      <c r="AEH94" s="88"/>
      <c r="AEI94" s="88"/>
      <c r="AEJ94" s="88"/>
      <c r="AEK94" s="88"/>
      <c r="AEL94" s="88"/>
      <c r="AEM94" s="88"/>
      <c r="AEN94" s="88"/>
      <c r="AEO94" s="88"/>
      <c r="AEP94" s="88"/>
      <c r="AEQ94" s="88"/>
      <c r="AER94" s="88"/>
      <c r="AES94" s="88"/>
      <c r="AET94" s="88"/>
      <c r="AEU94" s="88"/>
      <c r="AEV94" s="88"/>
      <c r="AEW94" s="88"/>
      <c r="AEX94" s="88"/>
      <c r="AEY94" s="88"/>
      <c r="AEZ94" s="88"/>
      <c r="AFA94" s="88"/>
      <c r="AFB94" s="88"/>
      <c r="AFC94" s="88"/>
      <c r="AFD94" s="88"/>
      <c r="AFE94" s="88"/>
      <c r="AFF94" s="88"/>
      <c r="AFG94" s="88"/>
      <c r="AFH94" s="88"/>
      <c r="AFI94" s="88"/>
      <c r="AFJ94" s="88"/>
      <c r="AFK94" s="88"/>
      <c r="AFL94" s="88"/>
      <c r="AFM94" s="88"/>
      <c r="AFN94" s="88"/>
      <c r="AFO94" s="88"/>
      <c r="AFP94" s="88"/>
      <c r="AFQ94" s="88"/>
      <c r="AFR94" s="88"/>
      <c r="AFS94" s="88"/>
      <c r="AFT94" s="88"/>
      <c r="AFU94" s="88"/>
      <c r="AFV94" s="88"/>
      <c r="AFW94" s="88"/>
      <c r="AFX94" s="88"/>
      <c r="AFY94" s="88"/>
      <c r="AFZ94" s="88"/>
      <c r="AGA94" s="88"/>
      <c r="AGB94" s="88"/>
      <c r="AGC94" s="88"/>
      <c r="AGD94" s="88"/>
      <c r="AGE94" s="88"/>
      <c r="AGF94" s="88"/>
      <c r="AGG94" s="88"/>
      <c r="AGH94" s="88"/>
      <c r="AGI94" s="88"/>
      <c r="AGJ94" s="88"/>
      <c r="AGK94" s="88"/>
      <c r="AGL94" s="88"/>
      <c r="AGM94" s="88"/>
      <c r="AGN94" s="88"/>
      <c r="AGO94" s="88"/>
      <c r="AGP94" s="88"/>
      <c r="AGQ94" s="88"/>
      <c r="AGR94" s="88"/>
      <c r="AGS94" s="88"/>
      <c r="AGT94" s="88"/>
      <c r="AGU94" s="88"/>
      <c r="AGV94" s="88"/>
      <c r="AGW94" s="88"/>
      <c r="AGX94" s="88"/>
      <c r="AGY94" s="88"/>
      <c r="AGZ94" s="88"/>
      <c r="AHA94" s="88"/>
      <c r="AHB94" s="88"/>
      <c r="AHC94" s="88"/>
      <c r="AHD94" s="88"/>
      <c r="AHE94" s="88"/>
      <c r="AHF94" s="88"/>
      <c r="AHG94" s="88"/>
      <c r="AHH94" s="88"/>
      <c r="AHI94" s="88"/>
      <c r="AHJ94" s="88"/>
      <c r="AHK94" s="88"/>
      <c r="AHL94" s="88"/>
      <c r="AHM94" s="88"/>
      <c r="AHN94" s="88"/>
      <c r="AHO94" s="88"/>
      <c r="AHP94" s="88"/>
      <c r="AHQ94" s="88"/>
      <c r="AHR94" s="88"/>
      <c r="AHS94" s="88"/>
      <c r="AHT94" s="88"/>
      <c r="AHU94" s="88"/>
      <c r="AHV94" s="88"/>
      <c r="AHW94" s="88"/>
      <c r="AHX94" s="88"/>
      <c r="AHY94" s="88"/>
      <c r="AHZ94" s="88"/>
      <c r="AIA94" s="88"/>
      <c r="AIB94" s="88"/>
      <c r="AIC94" s="88"/>
      <c r="AID94" s="88"/>
      <c r="AIE94" s="88"/>
      <c r="AIF94" s="88"/>
      <c r="AIG94" s="88"/>
      <c r="AIH94" s="88"/>
      <c r="AII94" s="88"/>
      <c r="AIJ94" s="88"/>
      <c r="AIK94" s="88"/>
      <c r="AIL94" s="88"/>
      <c r="AIM94" s="88"/>
      <c r="AIN94" s="88"/>
      <c r="AIO94" s="88"/>
      <c r="AIP94" s="88"/>
      <c r="AIQ94" s="88"/>
      <c r="AIR94" s="88"/>
      <c r="AIS94" s="88"/>
      <c r="AIT94" s="88"/>
      <c r="AIU94" s="88"/>
      <c r="AIV94" s="88"/>
      <c r="AIW94" s="88"/>
      <c r="AIX94" s="88"/>
      <c r="AIY94" s="88"/>
      <c r="AIZ94" s="88"/>
      <c r="AJA94" s="88"/>
      <c r="AJB94" s="88"/>
      <c r="AJC94" s="88"/>
      <c r="AJD94" s="88"/>
      <c r="AJE94" s="88"/>
      <c r="AJF94" s="88"/>
      <c r="AJG94" s="88"/>
      <c r="AJH94" s="88"/>
      <c r="AJI94" s="88"/>
      <c r="AJJ94" s="88"/>
      <c r="AJK94" s="88"/>
      <c r="AJL94" s="88"/>
      <c r="AJM94" s="88"/>
      <c r="AJN94" s="88"/>
      <c r="AJO94" s="88"/>
      <c r="AJP94" s="88"/>
      <c r="AJQ94" s="88"/>
      <c r="AJR94" s="88"/>
      <c r="AJS94" s="88"/>
      <c r="AJT94" s="88"/>
      <c r="AJU94" s="88"/>
      <c r="AJV94" s="88"/>
      <c r="AJW94" s="88"/>
      <c r="AJX94" s="88"/>
      <c r="AJY94" s="88"/>
      <c r="AJZ94" s="88"/>
      <c r="AKA94" s="88"/>
      <c r="AKB94" s="88"/>
      <c r="AKC94" s="88"/>
      <c r="AKD94" s="88"/>
      <c r="AKE94" s="88"/>
      <c r="AKF94" s="88"/>
      <c r="AKG94" s="88"/>
      <c r="AKH94" s="88"/>
      <c r="AKI94" s="88"/>
      <c r="AKJ94" s="88"/>
      <c r="AKK94" s="88"/>
      <c r="AKL94" s="88"/>
      <c r="AKM94" s="88"/>
      <c r="AKN94" s="88"/>
      <c r="AKO94" s="88"/>
      <c r="AKP94" s="88"/>
      <c r="AKQ94" s="88"/>
      <c r="AKR94" s="88"/>
      <c r="AKS94" s="88"/>
      <c r="AKT94" s="88"/>
      <c r="AKU94" s="88"/>
      <c r="AKV94" s="88"/>
      <c r="AKW94" s="88"/>
      <c r="AKX94" s="88"/>
      <c r="AKY94" s="88"/>
      <c r="AKZ94" s="88"/>
      <c r="ALA94" s="88"/>
      <c r="ALB94" s="88"/>
      <c r="ALC94" s="88"/>
      <c r="ALD94" s="88"/>
      <c r="ALE94" s="88"/>
      <c r="ALF94" s="88"/>
      <c r="ALG94" s="88"/>
      <c r="ALH94" s="88"/>
      <c r="ALI94" s="88"/>
      <c r="ALJ94" s="88"/>
      <c r="ALK94" s="88"/>
      <c r="ALL94" s="88"/>
      <c r="ALM94" s="88"/>
      <c r="ALN94" s="88"/>
      <c r="ALO94" s="88"/>
      <c r="ALP94" s="88"/>
      <c r="ALQ94" s="88"/>
      <c r="ALR94" s="88"/>
      <c r="ALS94" s="88"/>
      <c r="ALT94" s="88"/>
      <c r="ALU94" s="88"/>
      <c r="ALV94" s="88"/>
      <c r="ALW94" s="88"/>
      <c r="ALX94" s="88"/>
      <c r="ALY94" s="88"/>
      <c r="ALZ94" s="88"/>
      <c r="AMA94" s="88"/>
      <c r="AMB94" s="88"/>
      <c r="AMC94" s="88"/>
      <c r="AMD94" s="88"/>
      <c r="AME94" s="88"/>
      <c r="AMF94" s="88"/>
      <c r="AMG94" s="88"/>
      <c r="AMH94" s="88"/>
      <c r="AMI94" s="88"/>
      <c r="AMJ94" s="88"/>
    </row>
    <row r="95" spans="1:1024" ht="15" customHeight="1">
      <c r="A95" s="74" t="s">
        <v>67</v>
      </c>
      <c r="B95" s="74" t="s">
        <v>309</v>
      </c>
      <c r="C95" s="79" t="s">
        <v>310</v>
      </c>
      <c r="D95" s="74" t="s">
        <v>311</v>
      </c>
      <c r="E95" s="74" t="s">
        <v>212</v>
      </c>
      <c r="F95" s="79" t="s">
        <v>213</v>
      </c>
      <c r="G95" s="74" t="s">
        <v>73</v>
      </c>
      <c r="H95" s="74" t="s">
        <v>247</v>
      </c>
      <c r="I95" s="74" t="s">
        <v>89</v>
      </c>
      <c r="J95" s="80">
        <v>2736</v>
      </c>
      <c r="K95" s="74" t="s">
        <v>225</v>
      </c>
      <c r="L95" s="86" t="s">
        <v>226</v>
      </c>
      <c r="M95" s="74" t="s">
        <v>302</v>
      </c>
      <c r="N95" s="74" t="s">
        <v>183</v>
      </c>
      <c r="O95" s="81">
        <v>44469</v>
      </c>
      <c r="P95" s="82">
        <f>IFERROR(VLOOKUP(J95,'Obs Tecnicas'!$D:$I,5,0),O95)</f>
        <v>44469</v>
      </c>
      <c r="Q95" s="81" t="str">
        <f ca="1">IF(P95&lt;&gt;"",IF(P95+365&gt;TODAY(),"Calibrado","Vencido"),"")</f>
        <v>Calibrado</v>
      </c>
      <c r="R95" s="83">
        <f>IFERROR(VLOOKUP(J95,'Obs Tecnicas'!$D:$G,2,0),"")</f>
        <v>13962</v>
      </c>
      <c r="S95" s="74" t="str">
        <f>IFERROR(VLOOKUP(J95,'Obs Tecnicas'!$D:$G,3,0),"Hexis")</f>
        <v>ER ANALITICA</v>
      </c>
      <c r="T95" s="74">
        <f>IFERROR(VLOOKUP(J95,'Obs Tecnicas'!$D:$G,4,0),"")</f>
        <v>0</v>
      </c>
      <c r="U95" s="2" t="s">
        <v>27</v>
      </c>
      <c r="V95" s="84">
        <f t="shared" si="2"/>
        <v>9</v>
      </c>
      <c r="W95" s="84">
        <v>8</v>
      </c>
      <c r="X95" s="2" t="e">
        <f>VLOOKUP(J95,Adicionados!B:M,12,0)</f>
        <v>#N/A</v>
      </c>
    </row>
    <row r="96" spans="1:1024" s="88" customFormat="1" ht="15" customHeight="1">
      <c r="A96" s="74" t="s">
        <v>67</v>
      </c>
      <c r="B96" s="74" t="s">
        <v>309</v>
      </c>
      <c r="C96" s="79" t="s">
        <v>310</v>
      </c>
      <c r="D96" s="74" t="s">
        <v>311</v>
      </c>
      <c r="E96" s="74" t="s">
        <v>212</v>
      </c>
      <c r="F96" s="79" t="s">
        <v>213</v>
      </c>
      <c r="G96" s="74" t="s">
        <v>73</v>
      </c>
      <c r="H96" s="74" t="s">
        <v>247</v>
      </c>
      <c r="I96" s="74" t="s">
        <v>83</v>
      </c>
      <c r="J96" s="80">
        <v>4211939</v>
      </c>
      <c r="K96" s="74" t="s">
        <v>84</v>
      </c>
      <c r="L96" s="86" t="s">
        <v>85</v>
      </c>
      <c r="M96" s="74" t="s">
        <v>302</v>
      </c>
      <c r="N96" s="74" t="s">
        <v>183</v>
      </c>
      <c r="O96" s="81">
        <v>44469</v>
      </c>
      <c r="P96" s="82">
        <f>IFERROR(VLOOKUP(J96,'Obs Tecnicas'!$D:$I,5,0),O96)</f>
        <v>44469</v>
      </c>
      <c r="Q96" s="81" t="str">
        <f ca="1">IF(P96&lt;&gt;"",IF(P96+365&gt;TODAY(),"Calibrado","Vencido"),"")</f>
        <v>Calibrado</v>
      </c>
      <c r="R96" s="83">
        <f>IFERROR(VLOOKUP(J96,'Obs Tecnicas'!$D:$G,2,0),"")</f>
        <v>13963</v>
      </c>
      <c r="S96" s="74" t="str">
        <f>IFERROR(VLOOKUP(J96,'Obs Tecnicas'!$D:$G,3,0),"Hexis")</f>
        <v>ER ANALITICA</v>
      </c>
      <c r="T96" s="74">
        <f>IFERROR(VLOOKUP(J96,'Obs Tecnicas'!$D:$G,4,0),"")</f>
        <v>0</v>
      </c>
      <c r="U96" s="2" t="s">
        <v>27</v>
      </c>
      <c r="V96" s="84">
        <f t="shared" si="2"/>
        <v>9</v>
      </c>
      <c r="W96" s="84">
        <v>8</v>
      </c>
      <c r="X96" s="2" t="e">
        <f>VLOOKUP(J96,Adicionados!B:M,12,0)</f>
        <v>#N/A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A96" s="2"/>
      <c r="ADB96" s="2"/>
      <c r="ADC96" s="2"/>
      <c r="ADD96" s="2"/>
      <c r="ADE96" s="2"/>
      <c r="ADF96" s="2"/>
      <c r="ADG96" s="2"/>
      <c r="ADH96" s="2"/>
      <c r="ADI96" s="2"/>
      <c r="ADJ96" s="2"/>
      <c r="ADK96" s="2"/>
      <c r="ADL96" s="2"/>
      <c r="ADM96" s="2"/>
      <c r="ADN96" s="2"/>
      <c r="ADO96" s="2"/>
      <c r="ADP96" s="2"/>
      <c r="ADQ96" s="2"/>
      <c r="ADR96" s="2"/>
      <c r="ADS96" s="2"/>
      <c r="ADT96" s="2"/>
      <c r="ADU96" s="2"/>
      <c r="ADV96" s="2"/>
      <c r="ADW96" s="2"/>
      <c r="ADX96" s="2"/>
      <c r="ADY96" s="2"/>
      <c r="ADZ96" s="2"/>
      <c r="AEA96" s="2"/>
      <c r="AEB96" s="2"/>
      <c r="AEC96" s="2"/>
      <c r="AED96" s="2"/>
      <c r="AEE96" s="2"/>
      <c r="AEF96" s="2"/>
      <c r="AEG96" s="2"/>
      <c r="AEH96" s="2"/>
      <c r="AEI96" s="2"/>
      <c r="AEJ96" s="2"/>
      <c r="AEK96" s="2"/>
      <c r="AEL96" s="2"/>
      <c r="AEM96" s="2"/>
      <c r="AEN96" s="2"/>
      <c r="AEO96" s="2"/>
      <c r="AEP96" s="2"/>
      <c r="AEQ96" s="2"/>
      <c r="AER96" s="2"/>
      <c r="AES96" s="2"/>
      <c r="AET96" s="2"/>
      <c r="AEU96" s="2"/>
      <c r="AEV96" s="2"/>
      <c r="AEW96" s="2"/>
      <c r="AEX96" s="2"/>
      <c r="AEY96" s="2"/>
      <c r="AEZ96" s="2"/>
      <c r="AFA96" s="2"/>
      <c r="AFB96" s="2"/>
      <c r="AFC96" s="2"/>
      <c r="AFD96" s="2"/>
      <c r="AFE96" s="2"/>
      <c r="AFF96" s="2"/>
      <c r="AFG96" s="2"/>
      <c r="AFH96" s="2"/>
      <c r="AFI96" s="2"/>
      <c r="AFJ96" s="2"/>
      <c r="AFK96" s="2"/>
      <c r="AFL96" s="2"/>
      <c r="AFM96" s="2"/>
      <c r="AFN96" s="2"/>
      <c r="AFO96" s="2"/>
      <c r="AFP96" s="2"/>
      <c r="AFQ96" s="2"/>
      <c r="AFR96" s="2"/>
      <c r="AFS96" s="2"/>
      <c r="AFT96" s="2"/>
      <c r="AFU96" s="2"/>
      <c r="AFV96" s="2"/>
      <c r="AFW96" s="2"/>
      <c r="AFX96" s="2"/>
      <c r="AFY96" s="2"/>
      <c r="AFZ96" s="2"/>
      <c r="AGA96" s="2"/>
      <c r="AGB96" s="2"/>
      <c r="AGC96" s="2"/>
      <c r="AGD96" s="2"/>
      <c r="AGE96" s="2"/>
      <c r="AGF96" s="2"/>
      <c r="AGG96" s="2"/>
      <c r="AGH96" s="2"/>
      <c r="AGI96" s="2"/>
      <c r="AGJ96" s="2"/>
      <c r="AGK96" s="2"/>
      <c r="AGL96" s="2"/>
      <c r="AGM96" s="2"/>
      <c r="AGN96" s="2"/>
      <c r="AGO96" s="2"/>
      <c r="AGP96" s="2"/>
      <c r="AGQ96" s="2"/>
      <c r="AGR96" s="2"/>
      <c r="AGS96" s="2"/>
      <c r="AGT96" s="2"/>
      <c r="AGU96" s="2"/>
      <c r="AGV96" s="2"/>
      <c r="AGW96" s="2"/>
      <c r="AGX96" s="2"/>
      <c r="AGY96" s="2"/>
      <c r="AGZ96" s="2"/>
      <c r="AHA96" s="2"/>
      <c r="AHB96" s="2"/>
      <c r="AHC96" s="2"/>
      <c r="AHD96" s="2"/>
      <c r="AHE96" s="2"/>
      <c r="AHF96" s="2"/>
      <c r="AHG96" s="2"/>
      <c r="AHH96" s="2"/>
      <c r="AHI96" s="2"/>
      <c r="AHJ96" s="2"/>
      <c r="AHK96" s="2"/>
      <c r="AHL96" s="2"/>
      <c r="AHM96" s="2"/>
      <c r="AHN96" s="2"/>
      <c r="AHO96" s="2"/>
      <c r="AHP96" s="2"/>
      <c r="AHQ96" s="2"/>
      <c r="AHR96" s="2"/>
      <c r="AHS96" s="2"/>
      <c r="AHT96" s="2"/>
      <c r="AHU96" s="2"/>
      <c r="AHV96" s="2"/>
      <c r="AHW96" s="2"/>
      <c r="AHX96" s="2"/>
      <c r="AHY96" s="2"/>
      <c r="AHZ96" s="2"/>
      <c r="AIA96" s="2"/>
      <c r="AIB96" s="2"/>
      <c r="AIC96" s="2"/>
      <c r="AID96" s="2"/>
      <c r="AIE96" s="2"/>
      <c r="AIF96" s="2"/>
      <c r="AIG96" s="2"/>
      <c r="AIH96" s="2"/>
      <c r="AII96" s="2"/>
      <c r="AIJ96" s="2"/>
      <c r="AIK96" s="2"/>
      <c r="AIL96" s="2"/>
      <c r="AIM96" s="2"/>
      <c r="AIN96" s="2"/>
      <c r="AIO96" s="2"/>
      <c r="AIP96" s="2"/>
      <c r="AIQ96" s="2"/>
      <c r="AIR96" s="2"/>
      <c r="AIS96" s="2"/>
      <c r="AIT96" s="2"/>
      <c r="AIU96" s="2"/>
      <c r="AIV96" s="2"/>
      <c r="AIW96" s="2"/>
      <c r="AIX96" s="2"/>
      <c r="AIY96" s="2"/>
      <c r="AIZ96" s="2"/>
      <c r="AJA96" s="2"/>
      <c r="AJB96" s="2"/>
      <c r="AJC96" s="2"/>
      <c r="AJD96" s="2"/>
      <c r="AJE96" s="2"/>
      <c r="AJF96" s="2"/>
      <c r="AJG96" s="2"/>
      <c r="AJH96" s="2"/>
      <c r="AJI96" s="2"/>
      <c r="AJJ96" s="2"/>
      <c r="AJK96" s="2"/>
      <c r="AJL96" s="2"/>
      <c r="AJM96" s="2"/>
      <c r="AJN96" s="2"/>
      <c r="AJO96" s="2"/>
      <c r="AJP96" s="2"/>
      <c r="AJQ96" s="2"/>
      <c r="AJR96" s="2"/>
      <c r="AJS96" s="2"/>
      <c r="AJT96" s="2"/>
      <c r="AJU96" s="2"/>
      <c r="AJV96" s="2"/>
      <c r="AJW96" s="2"/>
      <c r="AJX96" s="2"/>
      <c r="AJY96" s="2"/>
      <c r="AJZ96" s="2"/>
      <c r="AKA96" s="2"/>
      <c r="AKB96" s="2"/>
      <c r="AKC96" s="2"/>
      <c r="AKD96" s="2"/>
      <c r="AKE96" s="2"/>
      <c r="AKF96" s="2"/>
      <c r="AKG96" s="2"/>
      <c r="AKH96" s="2"/>
      <c r="AKI96" s="2"/>
      <c r="AKJ96" s="2"/>
      <c r="AKK96" s="2"/>
      <c r="AKL96" s="2"/>
      <c r="AKM96" s="2"/>
      <c r="AKN96" s="2"/>
      <c r="AKO96" s="2"/>
      <c r="AKP96" s="2"/>
      <c r="AKQ96" s="2"/>
      <c r="AKR96" s="2"/>
      <c r="AKS96" s="2"/>
      <c r="AKT96" s="2"/>
      <c r="AKU96" s="2"/>
      <c r="AKV96" s="2"/>
      <c r="AKW96" s="2"/>
      <c r="AKX96" s="2"/>
      <c r="AKY96" s="2"/>
      <c r="AKZ96" s="2"/>
      <c r="ALA96" s="2"/>
      <c r="ALB96" s="2"/>
      <c r="ALC96" s="2"/>
      <c r="ALD96" s="2"/>
      <c r="ALE96" s="2"/>
      <c r="ALF96" s="2"/>
      <c r="ALG96" s="2"/>
      <c r="ALH96" s="2"/>
      <c r="ALI96" s="2"/>
      <c r="ALJ96" s="2"/>
      <c r="ALK96" s="2"/>
      <c r="ALL96" s="2"/>
      <c r="ALM96" s="2"/>
      <c r="ALN96" s="2"/>
      <c r="ALO96" s="2"/>
      <c r="ALP96" s="2"/>
      <c r="ALQ96" s="2"/>
      <c r="ALR96" s="2"/>
      <c r="ALS96" s="2"/>
      <c r="ALT96" s="2"/>
      <c r="ALU96" s="2"/>
      <c r="ALV96" s="2"/>
      <c r="ALW96" s="2"/>
      <c r="ALX96" s="2"/>
      <c r="ALY96" s="2"/>
      <c r="ALZ96" s="2"/>
      <c r="AMA96" s="2"/>
      <c r="AMB96" s="2"/>
      <c r="AMC96" s="2"/>
      <c r="AMD96" s="2"/>
      <c r="AME96" s="2"/>
      <c r="AMF96" s="2"/>
      <c r="AMG96" s="2"/>
      <c r="AMH96" s="2"/>
      <c r="AMI96" s="2"/>
      <c r="AMJ96" s="2"/>
    </row>
    <row r="97" spans="1:1024" ht="15" customHeight="1">
      <c r="A97" s="74" t="s">
        <v>67</v>
      </c>
      <c r="B97" s="74" t="s">
        <v>309</v>
      </c>
      <c r="C97" s="79" t="s">
        <v>310</v>
      </c>
      <c r="D97" s="74" t="s">
        <v>311</v>
      </c>
      <c r="E97" s="74" t="s">
        <v>212</v>
      </c>
      <c r="F97" s="79" t="s">
        <v>213</v>
      </c>
      <c r="G97" s="74" t="s">
        <v>73</v>
      </c>
      <c r="H97" s="74" t="s">
        <v>247</v>
      </c>
      <c r="I97" s="74" t="s">
        <v>83</v>
      </c>
      <c r="J97" s="80">
        <v>4222022</v>
      </c>
      <c r="K97" s="74" t="s">
        <v>84</v>
      </c>
      <c r="L97" s="86" t="s">
        <v>315</v>
      </c>
      <c r="M97" s="74" t="s">
        <v>302</v>
      </c>
      <c r="N97" s="74" t="s">
        <v>183</v>
      </c>
      <c r="O97" s="81">
        <v>44469</v>
      </c>
      <c r="P97" s="82">
        <f>IFERROR(VLOOKUP(J97,'Obs Tecnicas'!$D:$I,5,0),O97)</f>
        <v>44469</v>
      </c>
      <c r="Q97" s="81" t="str">
        <f ca="1">IF(P97&lt;&gt;"",IF(P97+365&gt;TODAY(),"Calibrado","Vencido"),"")</f>
        <v>Calibrado</v>
      </c>
      <c r="R97" s="83">
        <f>IFERROR(VLOOKUP(J97,'Obs Tecnicas'!$D:$G,2,0),"")</f>
        <v>13964</v>
      </c>
      <c r="S97" s="74" t="str">
        <f>IFERROR(VLOOKUP(J97,'Obs Tecnicas'!$D:$G,3,0),"Hexis")</f>
        <v>ER ANALITICA</v>
      </c>
      <c r="T97" s="74">
        <f>IFERROR(VLOOKUP(J97,'Obs Tecnicas'!$D:$G,4,0),"")</f>
        <v>0</v>
      </c>
      <c r="U97" s="2" t="s">
        <v>27</v>
      </c>
      <c r="V97" s="84">
        <f>IF(P97&lt;&gt;"",MONTH(P97),"")</f>
        <v>9</v>
      </c>
      <c r="W97" s="84">
        <v>8</v>
      </c>
      <c r="X97" s="2" t="e">
        <f>VLOOKUP(J97,Adicionados!B:M,12,0)</f>
        <v>#N/A</v>
      </c>
    </row>
    <row r="98" spans="1:1024" ht="15" customHeight="1">
      <c r="A98" s="74" t="s">
        <v>67</v>
      </c>
      <c r="B98" s="74" t="s">
        <v>309</v>
      </c>
      <c r="C98" s="79" t="s">
        <v>310</v>
      </c>
      <c r="D98" s="74" t="s">
        <v>311</v>
      </c>
      <c r="E98" s="74" t="s">
        <v>212</v>
      </c>
      <c r="F98" s="79" t="s">
        <v>213</v>
      </c>
      <c r="G98" s="74" t="s">
        <v>73</v>
      </c>
      <c r="H98" s="74" t="s">
        <v>247</v>
      </c>
      <c r="I98" s="74" t="s">
        <v>83</v>
      </c>
      <c r="J98" s="80">
        <v>4226993</v>
      </c>
      <c r="K98" s="74" t="s">
        <v>84</v>
      </c>
      <c r="L98" s="86" t="s">
        <v>315</v>
      </c>
      <c r="M98" s="74" t="s">
        <v>302</v>
      </c>
      <c r="N98" s="74" t="s">
        <v>183</v>
      </c>
      <c r="O98" s="81">
        <v>44469</v>
      </c>
      <c r="P98" s="82">
        <f>IFERROR(VLOOKUP(J98,'Obs Tecnicas'!$D:$I,5,0),O98)</f>
        <v>44469</v>
      </c>
      <c r="Q98" s="81" t="str">
        <f ca="1">IF(P98&lt;&gt;"",IF(P98+365&gt;TODAY(),"Calibrado","Vencido"),"")</f>
        <v>Calibrado</v>
      </c>
      <c r="R98" s="83" t="str">
        <f>IFERROR(VLOOKUP(J98,'Obs Tecnicas'!$D:$G,2,0),"")</f>
        <v/>
      </c>
      <c r="S98" s="74" t="str">
        <f>IFERROR(VLOOKUP(J98,'Obs Tecnicas'!$D:$G,3,0),"Hexis")</f>
        <v>Hexis</v>
      </c>
      <c r="T98" s="74" t="str">
        <f>IFERROR(VLOOKUP(J98,'Obs Tecnicas'!$D:$G,4,0),"")</f>
        <v/>
      </c>
      <c r="U98" s="2" t="s">
        <v>27</v>
      </c>
      <c r="V98" s="84">
        <f>IF(P98&lt;&gt;"",MONTH(P98),"")</f>
        <v>9</v>
      </c>
      <c r="W98" s="84">
        <v>8</v>
      </c>
      <c r="X98" s="2" t="e">
        <f>VLOOKUP(J98,Adicionados!B:M,12,0)</f>
        <v>#N/A</v>
      </c>
    </row>
    <row r="99" spans="1:1024" ht="15" customHeight="1">
      <c r="A99" s="74" t="s">
        <v>67</v>
      </c>
      <c r="B99" s="74" t="s">
        <v>320</v>
      </c>
      <c r="C99" s="79" t="s">
        <v>321</v>
      </c>
      <c r="D99" s="74" t="s">
        <v>322</v>
      </c>
      <c r="E99" s="74" t="s">
        <v>320</v>
      </c>
      <c r="F99" s="79" t="s">
        <v>321</v>
      </c>
      <c r="G99" s="74" t="s">
        <v>323</v>
      </c>
      <c r="H99" s="74" t="s">
        <v>247</v>
      </c>
      <c r="I99" s="74" t="s">
        <v>79</v>
      </c>
      <c r="J99" s="80" t="s">
        <v>324</v>
      </c>
      <c r="K99" s="74" t="s">
        <v>81</v>
      </c>
      <c r="L99" s="74" t="s">
        <v>82</v>
      </c>
      <c r="M99" s="74" t="s">
        <v>325</v>
      </c>
      <c r="N99" s="74" t="s">
        <v>326</v>
      </c>
      <c r="O99" s="81">
        <v>44040</v>
      </c>
      <c r="P99" s="82">
        <f>IFERROR(VLOOKUP(J99,'Obs Tecnicas'!$D:$I,5,0),O99)</f>
        <v>44755</v>
      </c>
      <c r="Q99" s="81" t="str">
        <f ca="1">IF(P99&lt;&gt;"",IF(P99+365&gt;TODAY(),"Calibrado","Vencido"),"")</f>
        <v>Calibrado</v>
      </c>
      <c r="R99" s="83">
        <f>IFERROR(VLOOKUP(J99,'Obs Tecnicas'!$D:$G,2,0),"")</f>
        <v>17236</v>
      </c>
      <c r="S99" s="74" t="str">
        <f>IFERROR(VLOOKUP(J99,'Obs Tecnicas'!$D:$G,3,0),"Hexis")</f>
        <v>ER ANALITICA</v>
      </c>
      <c r="T99" s="74" t="str">
        <f>IFERROR(VLOOKUP(J99,'Obs Tecnicas'!$D:$G,4,0),"")</f>
        <v>Equipamento apresenta oxidação no circuito de comando da sua placa principal.</v>
      </c>
      <c r="U99" s="2" t="s">
        <v>332</v>
      </c>
      <c r="V99" s="84">
        <f>IF(P99&lt;&gt;"",MONTH(P99),"")</f>
        <v>7</v>
      </c>
      <c r="W99" s="84">
        <v>10</v>
      </c>
      <c r="X99" s="2" t="e">
        <f>VLOOKUP(J99,Adicionados!B:M,12,0)</f>
        <v>#N/A</v>
      </c>
    </row>
    <row r="100" spans="1:1024" ht="15" customHeight="1">
      <c r="A100" s="74" t="s">
        <v>67</v>
      </c>
      <c r="B100" s="74" t="s">
        <v>320</v>
      </c>
      <c r="C100" s="79" t="s">
        <v>321</v>
      </c>
      <c r="D100" s="74" t="s">
        <v>327</v>
      </c>
      <c r="E100" s="74" t="s">
        <v>320</v>
      </c>
      <c r="F100" s="79" t="s">
        <v>321</v>
      </c>
      <c r="G100" s="74" t="s">
        <v>323</v>
      </c>
      <c r="H100" s="74" t="s">
        <v>247</v>
      </c>
      <c r="I100" s="74" t="s">
        <v>101</v>
      </c>
      <c r="J100" s="80">
        <v>1378679</v>
      </c>
      <c r="K100" s="74" t="s">
        <v>81</v>
      </c>
      <c r="L100" s="74" t="s">
        <v>103</v>
      </c>
      <c r="M100" s="74" t="s">
        <v>325</v>
      </c>
      <c r="N100" s="74" t="s">
        <v>326</v>
      </c>
      <c r="O100" s="81">
        <v>44040</v>
      </c>
      <c r="P100" s="82">
        <f>IFERROR(VLOOKUP(J100,'Obs Tecnicas'!$D:$I,5,0),O100)</f>
        <v>44755</v>
      </c>
      <c r="Q100" s="81" t="str">
        <f ca="1">IF(P100&lt;&gt;"",IF(P100+365&gt;TODAY(),"Calibrado","Vencido"),"")</f>
        <v>Calibrado</v>
      </c>
      <c r="R100" s="83">
        <f>IFERROR(VLOOKUP(J100,'Obs Tecnicas'!$D:$G,2,0),"")</f>
        <v>17240</v>
      </c>
      <c r="S100" s="74" t="str">
        <f>IFERROR(VLOOKUP(J100,'Obs Tecnicas'!$D:$G,3,0),"Hexis")</f>
        <v>ER ANALITICA</v>
      </c>
      <c r="T100" s="74" t="str">
        <f>IFERROR(VLOOKUP(J100,'Obs Tecnicas'!$D:$G,4,0),"")</f>
        <v xml:space="preserve"> Bateria de lítio apresenta baixa carga e foi encontrado uma adaptação em seu circuito. Touch Screen
apresenta vida útil avançada.</v>
      </c>
      <c r="U100" s="2" t="s">
        <v>332</v>
      </c>
      <c r="V100" s="84">
        <f>IF(P100&lt;&gt;"",MONTH(P100),"")</f>
        <v>7</v>
      </c>
      <c r="W100" s="84">
        <v>10</v>
      </c>
      <c r="X100" s="2" t="e">
        <f>VLOOKUP(J100,Adicionados!B:M,12,0)</f>
        <v>#N/A</v>
      </c>
    </row>
    <row r="101" spans="1:1024" ht="15" customHeight="1">
      <c r="A101" s="74" t="s">
        <v>67</v>
      </c>
      <c r="B101" s="74" t="s">
        <v>320</v>
      </c>
      <c r="C101" s="79" t="s">
        <v>321</v>
      </c>
      <c r="D101" s="74" t="s">
        <v>322</v>
      </c>
      <c r="E101" s="74" t="s">
        <v>320</v>
      </c>
      <c r="F101" s="79" t="s">
        <v>321</v>
      </c>
      <c r="G101" s="74" t="s">
        <v>323</v>
      </c>
      <c r="H101" s="74" t="s">
        <v>247</v>
      </c>
      <c r="I101" s="74" t="s">
        <v>86</v>
      </c>
      <c r="J101" s="80" t="s">
        <v>330</v>
      </c>
      <c r="K101" s="74" t="s">
        <v>81</v>
      </c>
      <c r="L101" s="74" t="s">
        <v>305</v>
      </c>
      <c r="M101" s="74" t="s">
        <v>325</v>
      </c>
      <c r="N101" s="74" t="s">
        <v>326</v>
      </c>
      <c r="O101" s="81">
        <v>44040</v>
      </c>
      <c r="P101" s="82">
        <f>IFERROR(VLOOKUP(J101,'Obs Tecnicas'!$D:$I,5,0),O101)</f>
        <v>44755</v>
      </c>
      <c r="Q101" s="81" t="str">
        <f ca="1">IF(P101&lt;&gt;"",IF(P101+365&gt;TODAY(),"Calibrado","Vencido"),"")</f>
        <v>Calibrado</v>
      </c>
      <c r="R101" s="83">
        <f>IFERROR(VLOOKUP(J101,'Obs Tecnicas'!$D:$G,2,0),"")</f>
        <v>17241</v>
      </c>
      <c r="S101" s="74" t="str">
        <f>IFERROR(VLOOKUP(J101,'Obs Tecnicas'!$D:$G,3,0),"Hexis")</f>
        <v>ER ANALITICA</v>
      </c>
      <c r="T101" s="74">
        <f>IFERROR(VLOOKUP(J101,'Obs Tecnicas'!$D:$G,4,0),"")</f>
        <v>0</v>
      </c>
      <c r="U101" s="2" t="s">
        <v>332</v>
      </c>
      <c r="V101" s="84">
        <f>IF(P101&lt;&gt;"",MONTH(P101),"")</f>
        <v>7</v>
      </c>
      <c r="W101" s="84">
        <v>11</v>
      </c>
      <c r="X101" s="2" t="e">
        <f>VLOOKUP(J101,Adicionados!B:M,12,0)</f>
        <v>#N/A</v>
      </c>
    </row>
    <row r="102" spans="1:1024" ht="15" customHeight="1">
      <c r="A102" s="74" t="s">
        <v>67</v>
      </c>
      <c r="B102" s="74" t="s">
        <v>320</v>
      </c>
      <c r="C102" s="79" t="s">
        <v>321</v>
      </c>
      <c r="D102" s="74" t="s">
        <v>327</v>
      </c>
      <c r="E102" s="74" t="s">
        <v>320</v>
      </c>
      <c r="F102" s="79" t="s">
        <v>321</v>
      </c>
      <c r="G102" s="74" t="s">
        <v>323</v>
      </c>
      <c r="H102" s="74" t="s">
        <v>247</v>
      </c>
      <c r="I102" s="74" t="s">
        <v>331</v>
      </c>
      <c r="J102" s="80">
        <v>192190001056</v>
      </c>
      <c r="K102" s="74" t="s">
        <v>81</v>
      </c>
      <c r="L102" s="74" t="s">
        <v>186</v>
      </c>
      <c r="M102" s="74" t="s">
        <v>325</v>
      </c>
      <c r="N102" s="74" t="s">
        <v>326</v>
      </c>
      <c r="O102" s="81"/>
      <c r="P102" s="82">
        <f>IFERROR(VLOOKUP(J102,'Obs Tecnicas'!$D:$I,5,0),O102)</f>
        <v>44755</v>
      </c>
      <c r="Q102" s="81" t="str">
        <f ca="1">IF(P102&lt;&gt;"",IF(P102+365&gt;TODAY(),"Calibrado","Vencido"),"")</f>
        <v>Calibrado</v>
      </c>
      <c r="R102" s="83">
        <f>IFERROR(VLOOKUP(J102,'Obs Tecnicas'!$D:$G,2,0),"")</f>
        <v>17237</v>
      </c>
      <c r="S102" s="74" t="str">
        <f>IFERROR(VLOOKUP(J102,'Obs Tecnicas'!$D:$G,3,0),"Hexis")</f>
        <v>ER ANALITICA</v>
      </c>
      <c r="T102" s="74">
        <f>IFERROR(VLOOKUP(J102,'Obs Tecnicas'!$D:$G,4,0),"")</f>
        <v>0</v>
      </c>
      <c r="U102" s="2" t="s">
        <v>332</v>
      </c>
      <c r="V102" s="84">
        <f>IF(P102&lt;&gt;"",MONTH(P102),"")</f>
        <v>7</v>
      </c>
      <c r="W102" s="84">
        <v>7</v>
      </c>
      <c r="X102" s="2" t="e">
        <f>VLOOKUP(J102,Adicionados!B:M,12,0)</f>
        <v>#N/A</v>
      </c>
    </row>
    <row r="103" spans="1:1024" ht="15" customHeight="1">
      <c r="A103" s="74" t="s">
        <v>67</v>
      </c>
      <c r="B103" s="74" t="s">
        <v>328</v>
      </c>
      <c r="C103" s="79" t="s">
        <v>329</v>
      </c>
      <c r="D103" s="74" t="s">
        <v>322</v>
      </c>
      <c r="E103" s="74" t="s">
        <v>320</v>
      </c>
      <c r="F103" s="79" t="s">
        <v>321</v>
      </c>
      <c r="G103" s="74" t="s">
        <v>323</v>
      </c>
      <c r="H103" s="74" t="s">
        <v>247</v>
      </c>
      <c r="I103" s="74" t="s">
        <v>218</v>
      </c>
      <c r="J103" s="80">
        <v>6255191</v>
      </c>
      <c r="K103" s="74" t="s">
        <v>84</v>
      </c>
      <c r="L103" s="74" t="s">
        <v>220</v>
      </c>
      <c r="M103" s="74" t="s">
        <v>325</v>
      </c>
      <c r="N103" s="74" t="s">
        <v>326</v>
      </c>
      <c r="O103" s="81">
        <v>44040</v>
      </c>
      <c r="P103" s="82">
        <f>IFERROR(VLOOKUP(J103,'Obs Tecnicas'!$D:$I,5,0),O103)</f>
        <v>44404</v>
      </c>
      <c r="Q103" s="81" t="str">
        <f ca="1">IF(P103&lt;&gt;"",IF(P103+365&gt;TODAY(),"Calibrado","Vencido"),"")</f>
        <v>Vencido</v>
      </c>
      <c r="R103" s="83">
        <f>IFERROR(VLOOKUP(J103,'Obs Tecnicas'!$D:$G,2,0),"")</f>
        <v>13246</v>
      </c>
      <c r="S103" s="74" t="str">
        <f>IFERROR(VLOOKUP(J103,'Obs Tecnicas'!$D:$G,3,0),"Hexis")</f>
        <v>ER ANALITICA</v>
      </c>
      <c r="T103" s="74">
        <f>IFERROR(VLOOKUP(J103,'Obs Tecnicas'!$D:$G,4,0),"")</f>
        <v>0</v>
      </c>
      <c r="U103" s="2" t="s">
        <v>354</v>
      </c>
      <c r="V103" s="84">
        <f>IF(P103&lt;&gt;"",MONTH(P103),"")</f>
        <v>7</v>
      </c>
      <c r="W103" s="84">
        <v>10</v>
      </c>
      <c r="X103" s="2" t="e">
        <f>VLOOKUP(J103,Adicionados!B:M,12,0)</f>
        <v>#N/A</v>
      </c>
    </row>
    <row r="104" spans="1:1024" ht="15" customHeight="1">
      <c r="A104" s="74" t="s">
        <v>67</v>
      </c>
      <c r="B104" s="74" t="s">
        <v>340</v>
      </c>
      <c r="C104" s="94" t="s">
        <v>341</v>
      </c>
      <c r="D104" s="74" t="s">
        <v>342</v>
      </c>
      <c r="E104" s="74" t="s">
        <v>343</v>
      </c>
      <c r="F104" s="79" t="s">
        <v>344</v>
      </c>
      <c r="H104" s="74" t="s">
        <v>345</v>
      </c>
      <c r="I104" s="74" t="s">
        <v>218</v>
      </c>
      <c r="J104" s="80">
        <v>6263666</v>
      </c>
      <c r="K104" s="74" t="s">
        <v>84</v>
      </c>
      <c r="L104" s="74" t="s">
        <v>220</v>
      </c>
      <c r="M104" s="36" t="s">
        <v>346</v>
      </c>
      <c r="N104" s="74" t="s">
        <v>347</v>
      </c>
      <c r="O104" s="81">
        <v>44343</v>
      </c>
      <c r="P104" s="82">
        <f>IFERROR(VLOOKUP(J104,'Obs Tecnicas'!$D:$I,5,0),O104)</f>
        <v>44706</v>
      </c>
      <c r="Q104" s="81" t="str">
        <f ca="1">IF(P104&lt;&gt;"",IF(P104+365&gt;TODAY(),"Calibrado","Vencido"),"")</f>
        <v>Calibrado</v>
      </c>
      <c r="R104" s="83">
        <f>IFERROR(VLOOKUP(J104,'Obs Tecnicas'!$D:$G,2,0),"")</f>
        <v>16556</v>
      </c>
      <c r="S104" s="74" t="str">
        <f>IFERROR(VLOOKUP(J104,'Obs Tecnicas'!$D:$G,3,0),"Hexis")</f>
        <v>ER ANALITICA</v>
      </c>
      <c r="T104" s="74">
        <f>IFERROR(VLOOKUP(J104,'Obs Tecnicas'!$D:$G,4,0),"")</f>
        <v>0</v>
      </c>
      <c r="U104" s="2" t="s">
        <v>332</v>
      </c>
      <c r="V104" s="84">
        <f>IF(P104&lt;&gt;"",MONTH(P104),"")</f>
        <v>5</v>
      </c>
      <c r="W104" s="84">
        <v>4</v>
      </c>
      <c r="X104" s="2">
        <f>VLOOKUP(J104,Adicionados!B:M,12,0)</f>
        <v>0</v>
      </c>
    </row>
    <row r="105" spans="1:1024" ht="15" customHeight="1">
      <c r="A105" s="74" t="s">
        <v>67</v>
      </c>
      <c r="B105" s="74" t="s">
        <v>340</v>
      </c>
      <c r="C105" s="94" t="s">
        <v>341</v>
      </c>
      <c r="D105" s="74" t="s">
        <v>342</v>
      </c>
      <c r="E105" s="74" t="s">
        <v>343</v>
      </c>
      <c r="F105" s="79" t="s">
        <v>344</v>
      </c>
      <c r="H105" s="74" t="s">
        <v>345</v>
      </c>
      <c r="I105" s="74" t="s">
        <v>83</v>
      </c>
      <c r="J105" s="80">
        <v>4220746</v>
      </c>
      <c r="K105" s="74" t="s">
        <v>84</v>
      </c>
      <c r="L105" s="74" t="s">
        <v>348</v>
      </c>
      <c r="M105" s="36" t="s">
        <v>346</v>
      </c>
      <c r="N105" s="74" t="s">
        <v>347</v>
      </c>
      <c r="O105" s="81">
        <v>44343</v>
      </c>
      <c r="P105" s="82">
        <f>IFERROR(VLOOKUP(J105,'Obs Tecnicas'!$D:$I,5,0),O105)</f>
        <v>44706</v>
      </c>
      <c r="Q105" s="81" t="str">
        <f ca="1">IF(P105&lt;&gt;"",IF(P105+365&gt;TODAY(),"Calibrado","Vencido"),"")</f>
        <v>Calibrado</v>
      </c>
      <c r="R105" s="83">
        <f>IFERROR(VLOOKUP(J105,'Obs Tecnicas'!$D:$G,2,0),"")</f>
        <v>16557</v>
      </c>
      <c r="S105" s="74" t="str">
        <f>IFERROR(VLOOKUP(J105,'Obs Tecnicas'!$D:$G,3,0),"Hexis")</f>
        <v>ER ANALITICA</v>
      </c>
      <c r="T105" s="74">
        <f>IFERROR(VLOOKUP(J105,'Obs Tecnicas'!$D:$G,4,0),"")</f>
        <v>0</v>
      </c>
      <c r="U105" s="2" t="s">
        <v>332</v>
      </c>
      <c r="V105" s="84">
        <f>IF(P105&lt;&gt;"",MONTH(P105),"")</f>
        <v>5</v>
      </c>
      <c r="W105" s="84">
        <v>4</v>
      </c>
      <c r="X105" s="2">
        <f>VLOOKUP(J105,Adicionados!B:M,12,0)</f>
        <v>0</v>
      </c>
    </row>
    <row r="106" spans="1:1024" ht="15" customHeight="1">
      <c r="A106" s="74" t="s">
        <v>67</v>
      </c>
      <c r="B106" s="74" t="s">
        <v>340</v>
      </c>
      <c r="C106" s="94" t="s">
        <v>341</v>
      </c>
      <c r="D106" s="74" t="s">
        <v>342</v>
      </c>
      <c r="E106" s="74" t="s">
        <v>343</v>
      </c>
      <c r="F106" s="79" t="s">
        <v>344</v>
      </c>
      <c r="G106" s="74" t="s">
        <v>349</v>
      </c>
      <c r="H106" s="74" t="s">
        <v>345</v>
      </c>
      <c r="I106" s="74" t="s">
        <v>86</v>
      </c>
      <c r="J106" s="80" t="s">
        <v>350</v>
      </c>
      <c r="K106" s="74" t="s">
        <v>136</v>
      </c>
      <c r="L106" s="74" t="s">
        <v>137</v>
      </c>
      <c r="M106" s="36" t="s">
        <v>351</v>
      </c>
      <c r="N106" s="74" t="s">
        <v>347</v>
      </c>
      <c r="O106" s="81">
        <v>44343</v>
      </c>
      <c r="P106" s="82">
        <f>IFERROR(VLOOKUP(J106,'Obs Tecnicas'!$D:$I,5,0),O106)</f>
        <v>44523</v>
      </c>
      <c r="Q106" s="81" t="str">
        <f ca="1">IF(P106&lt;&gt;"",IF(P106+365&gt;TODAY(),"Calibrado","Vencido"),"")</f>
        <v>Calibrado</v>
      </c>
      <c r="R106" s="83">
        <f>IFERROR(VLOOKUP(J106,'Obs Tecnicas'!$D:$G,2,0),"")</f>
        <v>14620</v>
      </c>
      <c r="S106" s="74" t="str">
        <f>IFERROR(VLOOKUP(J106,'Obs Tecnicas'!$D:$G,3,0),"Hexis")</f>
        <v>ER ANALITICA</v>
      </c>
      <c r="T106" s="74" t="str">
        <f>IFERROR(VLOOKUP(J106,'Obs Tecnicas'!$D:$G,4,0),"")</f>
        <v>Liberado com restrição, eletrodo de pH em final da vida útil (lentidão).</v>
      </c>
      <c r="V106" s="84">
        <f>IF(P106&lt;&gt;"",MONTH(P106),"")</f>
        <v>11</v>
      </c>
      <c r="W106" s="84">
        <v>5</v>
      </c>
      <c r="X106" s="2" t="e">
        <f>VLOOKUP(J106,Adicionados!B:M,12,0)</f>
        <v>#N/A</v>
      </c>
    </row>
    <row r="107" spans="1:1024" s="2" customFormat="1" ht="15" customHeight="1">
      <c r="A107" s="74" t="s">
        <v>67</v>
      </c>
      <c r="B107" s="74" t="s">
        <v>355</v>
      </c>
      <c r="C107" s="79" t="s">
        <v>356</v>
      </c>
      <c r="D107" s="74" t="s">
        <v>357</v>
      </c>
      <c r="E107" s="74" t="s">
        <v>343</v>
      </c>
      <c r="F107" s="79" t="s">
        <v>344</v>
      </c>
      <c r="G107" s="74" t="s">
        <v>349</v>
      </c>
      <c r="H107" s="74" t="s">
        <v>358</v>
      </c>
      <c r="I107" s="74" t="s">
        <v>101</v>
      </c>
      <c r="J107" s="80" t="s">
        <v>359</v>
      </c>
      <c r="K107" s="74" t="s">
        <v>81</v>
      </c>
      <c r="L107" s="74" t="s">
        <v>103</v>
      </c>
      <c r="M107" s="36" t="s">
        <v>360</v>
      </c>
      <c r="N107" s="74" t="s">
        <v>361</v>
      </c>
      <c r="O107" s="81">
        <v>44398</v>
      </c>
      <c r="P107" s="82">
        <f>IFERROR(VLOOKUP(J107,'Obs Tecnicas'!$D:$I,5,0),O107)</f>
        <v>44398</v>
      </c>
      <c r="Q107" s="81" t="str">
        <f ca="1">IF(P107&lt;&gt;"",IF(P107+365&gt;TODAY(),"Calibrado","Vencido"),"")</f>
        <v>Vencido</v>
      </c>
      <c r="R107" s="83">
        <f>IFERROR(VLOOKUP(J107,'Obs Tecnicas'!$D:$G,2,0),"")</f>
        <v>13217</v>
      </c>
      <c r="S107" s="74" t="str">
        <f>IFERROR(VLOOKUP(J107,'Obs Tecnicas'!$D:$G,3,0),"Hexis")</f>
        <v>ER ANALITICA</v>
      </c>
      <c r="T107" s="74">
        <f>IFERROR(VLOOKUP(J107,'Obs Tecnicas'!$D:$G,4,0),"")</f>
        <v>0</v>
      </c>
      <c r="U107" s="2" t="s">
        <v>354</v>
      </c>
      <c r="V107" s="84">
        <f>IF(P107&lt;&gt;"",MONTH(P107),"")</f>
        <v>7</v>
      </c>
      <c r="W107" s="84">
        <v>10</v>
      </c>
      <c r="X107" s="2" t="e">
        <f>VLOOKUP(J107,Adicionados!B:M,12,0)</f>
        <v>#N/A</v>
      </c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  <c r="IW107" s="36"/>
      <c r="IX107" s="36"/>
      <c r="IY107" s="36"/>
      <c r="IZ107" s="36"/>
      <c r="JA107" s="36"/>
      <c r="JB107" s="36"/>
      <c r="JC107" s="36"/>
      <c r="JD107" s="36"/>
      <c r="JE107" s="36"/>
      <c r="JF107" s="36"/>
      <c r="JG107" s="36"/>
      <c r="JH107" s="36"/>
      <c r="JI107" s="36"/>
      <c r="JJ107" s="36"/>
      <c r="JK107" s="36"/>
      <c r="JL107" s="36"/>
      <c r="JM107" s="36"/>
      <c r="JN107" s="36"/>
      <c r="JO107" s="36"/>
      <c r="JP107" s="36"/>
      <c r="JQ107" s="36"/>
      <c r="JR107" s="36"/>
      <c r="JS107" s="36"/>
      <c r="JT107" s="36"/>
      <c r="JU107" s="36"/>
      <c r="JV107" s="36"/>
      <c r="JW107" s="36"/>
      <c r="JX107" s="36"/>
      <c r="JY107" s="36"/>
      <c r="JZ107" s="36"/>
      <c r="KA107" s="36"/>
      <c r="KB107" s="36"/>
      <c r="KC107" s="36"/>
      <c r="KD107" s="36"/>
      <c r="KE107" s="36"/>
      <c r="KF107" s="36"/>
      <c r="KG107" s="36"/>
      <c r="KH107" s="36"/>
      <c r="KI107" s="36"/>
      <c r="KJ107" s="36"/>
      <c r="KK107" s="36"/>
      <c r="KL107" s="36"/>
      <c r="KM107" s="36"/>
      <c r="KN107" s="36"/>
      <c r="KO107" s="36"/>
      <c r="KP107" s="36"/>
      <c r="KQ107" s="36"/>
      <c r="KR107" s="36"/>
      <c r="KS107" s="36"/>
      <c r="KT107" s="36"/>
      <c r="KU107" s="36"/>
      <c r="KV107" s="36"/>
      <c r="KW107" s="36"/>
      <c r="KX107" s="36"/>
      <c r="KY107" s="36"/>
      <c r="KZ107" s="36"/>
      <c r="LA107" s="36"/>
      <c r="LB107" s="36"/>
      <c r="LC107" s="36"/>
      <c r="LD107" s="36"/>
      <c r="LE107" s="36"/>
      <c r="LF107" s="36"/>
      <c r="LG107" s="36"/>
      <c r="LH107" s="36"/>
      <c r="LI107" s="36"/>
      <c r="LJ107" s="36"/>
      <c r="LK107" s="36"/>
      <c r="LL107" s="36"/>
      <c r="LM107" s="36"/>
      <c r="LN107" s="36"/>
      <c r="LO107" s="36"/>
      <c r="LP107" s="36"/>
      <c r="LQ107" s="36"/>
      <c r="LR107" s="36"/>
      <c r="LS107" s="36"/>
      <c r="LT107" s="36"/>
      <c r="LU107" s="36"/>
      <c r="LV107" s="36"/>
      <c r="LW107" s="36"/>
      <c r="LX107" s="36"/>
      <c r="LY107" s="36"/>
      <c r="LZ107" s="36"/>
      <c r="MA107" s="36"/>
      <c r="MB107" s="36"/>
      <c r="MC107" s="36"/>
      <c r="MD107" s="36"/>
      <c r="ME107" s="36"/>
      <c r="MF107" s="36"/>
      <c r="MG107" s="36"/>
      <c r="MH107" s="36"/>
      <c r="MI107" s="36"/>
      <c r="MJ107" s="36"/>
      <c r="MK107" s="36"/>
      <c r="ML107" s="36"/>
      <c r="MM107" s="36"/>
      <c r="MN107" s="36"/>
      <c r="MO107" s="36"/>
      <c r="MP107" s="36"/>
      <c r="MQ107" s="36"/>
      <c r="MR107" s="36"/>
      <c r="MS107" s="36"/>
      <c r="MT107" s="36"/>
      <c r="MU107" s="36"/>
      <c r="MV107" s="36"/>
      <c r="MW107" s="36"/>
      <c r="MX107" s="36"/>
      <c r="MY107" s="36"/>
      <c r="MZ107" s="36"/>
      <c r="NA107" s="36"/>
      <c r="NB107" s="36"/>
      <c r="NC107" s="36"/>
      <c r="ND107" s="36"/>
      <c r="NE107" s="36"/>
      <c r="NF107" s="36"/>
      <c r="NG107" s="36"/>
      <c r="NH107" s="36"/>
      <c r="NI107" s="36"/>
      <c r="NJ107" s="36"/>
      <c r="NK107" s="36"/>
      <c r="NL107" s="36"/>
      <c r="NM107" s="36"/>
      <c r="NN107" s="36"/>
      <c r="NO107" s="36"/>
      <c r="NP107" s="36"/>
      <c r="NQ107" s="36"/>
      <c r="NR107" s="36"/>
      <c r="NS107" s="36"/>
      <c r="NT107" s="36"/>
      <c r="NU107" s="36"/>
      <c r="NV107" s="36"/>
      <c r="NW107" s="36"/>
      <c r="NX107" s="36"/>
      <c r="NY107" s="36"/>
      <c r="NZ107" s="36"/>
      <c r="OA107" s="36"/>
      <c r="OB107" s="36"/>
      <c r="OC107" s="36"/>
      <c r="OD107" s="36"/>
      <c r="OE107" s="36"/>
      <c r="OF107" s="36"/>
      <c r="OG107" s="36"/>
      <c r="OH107" s="36"/>
      <c r="OI107" s="36"/>
      <c r="OJ107" s="36"/>
      <c r="OK107" s="36"/>
      <c r="OL107" s="36"/>
      <c r="OM107" s="36"/>
      <c r="ON107" s="36"/>
      <c r="OO107" s="36"/>
      <c r="OP107" s="36"/>
      <c r="OQ107" s="36"/>
      <c r="OR107" s="36"/>
      <c r="OS107" s="36"/>
      <c r="OT107" s="36"/>
      <c r="OU107" s="36"/>
      <c r="OV107" s="36"/>
      <c r="OW107" s="36"/>
      <c r="OX107" s="36"/>
      <c r="OY107" s="36"/>
      <c r="OZ107" s="36"/>
      <c r="PA107" s="36"/>
      <c r="PB107" s="36"/>
      <c r="PC107" s="36"/>
      <c r="PD107" s="36"/>
      <c r="PE107" s="36"/>
      <c r="PF107" s="36"/>
      <c r="PG107" s="36"/>
      <c r="PH107" s="36"/>
      <c r="PI107" s="36"/>
      <c r="PJ107" s="36"/>
      <c r="PK107" s="36"/>
      <c r="PL107" s="36"/>
      <c r="PM107" s="36"/>
      <c r="PN107" s="36"/>
      <c r="PO107" s="36"/>
      <c r="PP107" s="36"/>
      <c r="PQ107" s="36"/>
      <c r="PR107" s="36"/>
      <c r="PS107" s="36"/>
      <c r="PT107" s="36"/>
      <c r="PU107" s="36"/>
      <c r="PV107" s="36"/>
      <c r="PW107" s="36"/>
      <c r="PX107" s="36"/>
      <c r="PY107" s="36"/>
      <c r="PZ107" s="36"/>
      <c r="QA107" s="36"/>
      <c r="QB107" s="36"/>
      <c r="QC107" s="36"/>
      <c r="QD107" s="36"/>
      <c r="QE107" s="36"/>
      <c r="QF107" s="36"/>
      <c r="QG107" s="36"/>
      <c r="QH107" s="36"/>
      <c r="QI107" s="36"/>
      <c r="QJ107" s="36"/>
      <c r="QK107" s="36"/>
      <c r="QL107" s="36"/>
      <c r="QM107" s="36"/>
      <c r="QN107" s="36"/>
      <c r="QO107" s="36"/>
      <c r="QP107" s="36"/>
      <c r="QQ107" s="36"/>
      <c r="QR107" s="36"/>
      <c r="QS107" s="36"/>
      <c r="QT107" s="36"/>
      <c r="QU107" s="36"/>
      <c r="QV107" s="36"/>
      <c r="QW107" s="36"/>
      <c r="QX107" s="36"/>
      <c r="QY107" s="36"/>
      <c r="QZ107" s="36"/>
      <c r="RA107" s="36"/>
      <c r="RB107" s="36"/>
      <c r="RC107" s="36"/>
      <c r="RD107" s="36"/>
      <c r="RE107" s="36"/>
      <c r="RF107" s="36"/>
      <c r="RG107" s="36"/>
      <c r="RH107" s="36"/>
      <c r="RI107" s="36"/>
      <c r="RJ107" s="36"/>
      <c r="RK107" s="36"/>
      <c r="RL107" s="36"/>
      <c r="RM107" s="36"/>
      <c r="RN107" s="36"/>
      <c r="RO107" s="36"/>
      <c r="RP107" s="36"/>
      <c r="RQ107" s="36"/>
      <c r="RR107" s="36"/>
      <c r="RS107" s="36"/>
      <c r="RT107" s="36"/>
      <c r="RU107" s="36"/>
      <c r="RV107" s="36"/>
      <c r="RW107" s="36"/>
      <c r="RX107" s="36"/>
      <c r="RY107" s="36"/>
      <c r="RZ107" s="36"/>
      <c r="SA107" s="36"/>
      <c r="SB107" s="36"/>
      <c r="SC107" s="36"/>
      <c r="SD107" s="36"/>
      <c r="SE107" s="36"/>
      <c r="SF107" s="36"/>
      <c r="SG107" s="36"/>
      <c r="SH107" s="36"/>
      <c r="SI107" s="36"/>
      <c r="SJ107" s="36"/>
      <c r="SK107" s="36"/>
      <c r="SL107" s="36"/>
      <c r="SM107" s="36"/>
      <c r="SN107" s="36"/>
      <c r="SO107" s="36"/>
      <c r="SP107" s="36"/>
      <c r="SQ107" s="36"/>
      <c r="SR107" s="36"/>
      <c r="SS107" s="36"/>
      <c r="ST107" s="36"/>
      <c r="SU107" s="36"/>
      <c r="SV107" s="36"/>
      <c r="SW107" s="36"/>
      <c r="SX107" s="36"/>
      <c r="SY107" s="36"/>
      <c r="SZ107" s="36"/>
      <c r="TA107" s="36"/>
      <c r="TB107" s="36"/>
      <c r="TC107" s="36"/>
      <c r="TD107" s="36"/>
      <c r="TE107" s="36"/>
      <c r="TF107" s="36"/>
      <c r="TG107" s="36"/>
      <c r="TH107" s="36"/>
      <c r="TI107" s="36"/>
      <c r="TJ107" s="36"/>
      <c r="TK107" s="36"/>
      <c r="TL107" s="36"/>
      <c r="TM107" s="36"/>
      <c r="TN107" s="36"/>
      <c r="TO107" s="36"/>
      <c r="TP107" s="36"/>
      <c r="TQ107" s="36"/>
      <c r="TR107" s="36"/>
      <c r="TS107" s="36"/>
      <c r="TT107" s="36"/>
      <c r="TU107" s="36"/>
      <c r="TV107" s="36"/>
      <c r="TW107" s="36"/>
      <c r="TX107" s="36"/>
      <c r="TY107" s="36"/>
      <c r="TZ107" s="36"/>
      <c r="UA107" s="36"/>
      <c r="UB107" s="36"/>
      <c r="UC107" s="36"/>
      <c r="UD107" s="36"/>
      <c r="UE107" s="36"/>
      <c r="UF107" s="36"/>
      <c r="UG107" s="36"/>
      <c r="UH107" s="36"/>
      <c r="UI107" s="36"/>
      <c r="UJ107" s="36"/>
      <c r="UK107" s="36"/>
      <c r="UL107" s="36"/>
      <c r="UM107" s="36"/>
      <c r="UN107" s="36"/>
      <c r="UO107" s="36"/>
      <c r="UP107" s="36"/>
      <c r="UQ107" s="36"/>
      <c r="UR107" s="36"/>
      <c r="US107" s="36"/>
      <c r="UT107" s="36"/>
      <c r="UU107" s="36"/>
      <c r="UV107" s="36"/>
      <c r="UW107" s="36"/>
      <c r="UX107" s="36"/>
      <c r="UY107" s="36"/>
      <c r="UZ107" s="36"/>
      <c r="VA107" s="36"/>
      <c r="VB107" s="36"/>
      <c r="VC107" s="36"/>
      <c r="VD107" s="36"/>
      <c r="VE107" s="36"/>
      <c r="VF107" s="36"/>
      <c r="VG107" s="36"/>
      <c r="VH107" s="36"/>
      <c r="VI107" s="36"/>
      <c r="VJ107" s="36"/>
      <c r="VK107" s="36"/>
      <c r="VL107" s="36"/>
      <c r="VM107" s="36"/>
      <c r="VN107" s="36"/>
      <c r="VO107" s="36"/>
      <c r="VP107" s="36"/>
      <c r="VQ107" s="36"/>
      <c r="VR107" s="36"/>
      <c r="VS107" s="36"/>
      <c r="VT107" s="36"/>
      <c r="VU107" s="36"/>
      <c r="VV107" s="36"/>
      <c r="VW107" s="36"/>
      <c r="VX107" s="36"/>
      <c r="VY107" s="36"/>
      <c r="VZ107" s="36"/>
      <c r="WA107" s="36"/>
      <c r="WB107" s="36"/>
      <c r="WC107" s="36"/>
      <c r="WD107" s="36"/>
      <c r="WE107" s="36"/>
      <c r="WF107" s="36"/>
      <c r="WG107" s="36"/>
      <c r="WH107" s="36"/>
      <c r="WI107" s="36"/>
      <c r="WJ107" s="36"/>
      <c r="WK107" s="36"/>
      <c r="WL107" s="36"/>
      <c r="WM107" s="36"/>
      <c r="WN107" s="36"/>
      <c r="WO107" s="36"/>
      <c r="WP107" s="36"/>
      <c r="WQ107" s="36"/>
      <c r="WR107" s="36"/>
      <c r="WS107" s="36"/>
      <c r="WT107" s="36"/>
      <c r="WU107" s="36"/>
      <c r="WV107" s="36"/>
      <c r="WW107" s="36"/>
      <c r="WX107" s="36"/>
      <c r="WY107" s="36"/>
      <c r="WZ107" s="36"/>
      <c r="XA107" s="36"/>
      <c r="XB107" s="36"/>
      <c r="XC107" s="36"/>
      <c r="XD107" s="36"/>
      <c r="XE107" s="36"/>
      <c r="XF107" s="36"/>
      <c r="XG107" s="36"/>
      <c r="XH107" s="36"/>
      <c r="XI107" s="36"/>
      <c r="XJ107" s="36"/>
      <c r="XK107" s="36"/>
      <c r="XL107" s="36"/>
      <c r="XM107" s="36"/>
      <c r="XN107" s="36"/>
      <c r="XO107" s="36"/>
      <c r="XP107" s="36"/>
      <c r="XQ107" s="36"/>
      <c r="XR107" s="36"/>
      <c r="XS107" s="36"/>
      <c r="XT107" s="36"/>
      <c r="XU107" s="36"/>
      <c r="XV107" s="36"/>
      <c r="XW107" s="36"/>
      <c r="XX107" s="36"/>
      <c r="XY107" s="36"/>
      <c r="XZ107" s="36"/>
      <c r="YA107" s="36"/>
      <c r="YB107" s="36"/>
      <c r="YC107" s="36"/>
      <c r="YD107" s="36"/>
      <c r="YE107" s="36"/>
      <c r="YF107" s="36"/>
      <c r="YG107" s="36"/>
      <c r="YH107" s="36"/>
      <c r="YI107" s="36"/>
      <c r="YJ107" s="36"/>
      <c r="YK107" s="36"/>
      <c r="YL107" s="36"/>
      <c r="YM107" s="36"/>
      <c r="YN107" s="36"/>
      <c r="YO107" s="36"/>
      <c r="YP107" s="36"/>
      <c r="YQ107" s="36"/>
      <c r="YR107" s="36"/>
      <c r="YS107" s="36"/>
      <c r="YT107" s="36"/>
      <c r="YU107" s="36"/>
      <c r="YV107" s="36"/>
      <c r="YW107" s="36"/>
      <c r="YX107" s="36"/>
      <c r="YY107" s="36"/>
      <c r="YZ107" s="36"/>
      <c r="ZA107" s="36"/>
      <c r="ZB107" s="36"/>
      <c r="ZC107" s="36"/>
      <c r="ZD107" s="36"/>
      <c r="ZE107" s="36"/>
      <c r="ZF107" s="36"/>
      <c r="ZG107" s="36"/>
      <c r="ZH107" s="36"/>
      <c r="ZI107" s="36"/>
      <c r="ZJ107" s="36"/>
      <c r="ZK107" s="36"/>
      <c r="ZL107" s="36"/>
      <c r="ZM107" s="36"/>
      <c r="ZN107" s="36"/>
      <c r="ZO107" s="36"/>
      <c r="ZP107" s="36"/>
      <c r="ZQ107" s="36"/>
      <c r="ZR107" s="36"/>
      <c r="ZS107" s="36"/>
      <c r="ZT107" s="36"/>
      <c r="ZU107" s="36"/>
      <c r="ZV107" s="36"/>
      <c r="ZW107" s="36"/>
      <c r="ZX107" s="36"/>
      <c r="ZY107" s="36"/>
      <c r="ZZ107" s="36"/>
      <c r="AAA107" s="36"/>
      <c r="AAB107" s="36"/>
      <c r="AAC107" s="36"/>
      <c r="AAD107" s="36"/>
      <c r="AAE107" s="36"/>
      <c r="AAF107" s="36"/>
      <c r="AAG107" s="36"/>
      <c r="AAH107" s="36"/>
      <c r="AAI107" s="36"/>
      <c r="AAJ107" s="36"/>
      <c r="AAK107" s="36"/>
      <c r="AAL107" s="36"/>
      <c r="AAM107" s="36"/>
      <c r="AAN107" s="36"/>
      <c r="AAO107" s="36"/>
      <c r="AAP107" s="36"/>
      <c r="AAQ107" s="36"/>
      <c r="AAR107" s="36"/>
      <c r="AAS107" s="36"/>
      <c r="AAT107" s="36"/>
      <c r="AAU107" s="36"/>
      <c r="AAV107" s="36"/>
      <c r="AAW107" s="36"/>
      <c r="AAX107" s="36"/>
      <c r="AAY107" s="36"/>
      <c r="AAZ107" s="36"/>
      <c r="ABA107" s="36"/>
      <c r="ABB107" s="36"/>
      <c r="ABC107" s="36"/>
      <c r="ABD107" s="36"/>
      <c r="ABE107" s="36"/>
      <c r="ABF107" s="36"/>
      <c r="ABG107" s="36"/>
      <c r="ABH107" s="36"/>
      <c r="ABI107" s="36"/>
      <c r="ABJ107" s="36"/>
      <c r="ABK107" s="36"/>
      <c r="ABL107" s="36"/>
      <c r="ABM107" s="36"/>
      <c r="ABN107" s="36"/>
      <c r="ABO107" s="36"/>
      <c r="ABP107" s="36"/>
      <c r="ABQ107" s="36"/>
      <c r="ABR107" s="36"/>
      <c r="ABS107" s="36"/>
      <c r="ABT107" s="36"/>
      <c r="ABU107" s="36"/>
      <c r="ABV107" s="36"/>
      <c r="ABW107" s="36"/>
      <c r="ABX107" s="36"/>
      <c r="ABY107" s="36"/>
      <c r="ABZ107" s="36"/>
      <c r="ACA107" s="36"/>
      <c r="ACB107" s="36"/>
      <c r="ACC107" s="36"/>
      <c r="ACD107" s="36"/>
      <c r="ACE107" s="36"/>
      <c r="ACF107" s="36"/>
      <c r="ACG107" s="36"/>
      <c r="ACH107" s="36"/>
      <c r="ACI107" s="36"/>
      <c r="ACJ107" s="36"/>
      <c r="ACK107" s="36"/>
      <c r="ACL107" s="36"/>
      <c r="ACM107" s="36"/>
      <c r="ACN107" s="36"/>
      <c r="ACO107" s="36"/>
      <c r="ACP107" s="36"/>
      <c r="ACQ107" s="36"/>
      <c r="ACR107" s="36"/>
      <c r="ACS107" s="36"/>
      <c r="ACT107" s="36"/>
      <c r="ACU107" s="36"/>
      <c r="ACV107" s="36"/>
      <c r="ACW107" s="36"/>
      <c r="ACX107" s="36"/>
      <c r="ACY107" s="36"/>
      <c r="ACZ107" s="36"/>
      <c r="ADA107" s="36"/>
      <c r="ADB107" s="36"/>
      <c r="ADC107" s="36"/>
      <c r="ADD107" s="36"/>
      <c r="ADE107" s="36"/>
      <c r="ADF107" s="36"/>
      <c r="ADG107" s="36"/>
      <c r="ADH107" s="36"/>
      <c r="ADI107" s="36"/>
      <c r="ADJ107" s="36"/>
      <c r="ADK107" s="36"/>
      <c r="ADL107" s="36"/>
      <c r="ADM107" s="36"/>
      <c r="ADN107" s="36"/>
      <c r="ADO107" s="36"/>
      <c r="ADP107" s="36"/>
      <c r="ADQ107" s="36"/>
      <c r="ADR107" s="36"/>
      <c r="ADS107" s="36"/>
      <c r="ADT107" s="36"/>
      <c r="ADU107" s="36"/>
      <c r="ADV107" s="36"/>
      <c r="ADW107" s="36"/>
      <c r="ADX107" s="36"/>
      <c r="ADY107" s="36"/>
      <c r="ADZ107" s="36"/>
      <c r="AEA107" s="36"/>
      <c r="AEB107" s="36"/>
      <c r="AEC107" s="36"/>
      <c r="AED107" s="36"/>
      <c r="AEE107" s="36"/>
      <c r="AEF107" s="36"/>
      <c r="AEG107" s="36"/>
      <c r="AEH107" s="36"/>
      <c r="AEI107" s="36"/>
      <c r="AEJ107" s="36"/>
      <c r="AEK107" s="36"/>
      <c r="AEL107" s="36"/>
      <c r="AEM107" s="36"/>
      <c r="AEN107" s="36"/>
      <c r="AEO107" s="36"/>
      <c r="AEP107" s="36"/>
      <c r="AEQ107" s="36"/>
      <c r="AER107" s="36"/>
      <c r="AES107" s="36"/>
      <c r="AET107" s="36"/>
      <c r="AEU107" s="36"/>
      <c r="AEV107" s="36"/>
      <c r="AEW107" s="36"/>
      <c r="AEX107" s="36"/>
      <c r="AEY107" s="36"/>
      <c r="AEZ107" s="36"/>
      <c r="AFA107" s="36"/>
      <c r="AFB107" s="36"/>
      <c r="AFC107" s="36"/>
      <c r="AFD107" s="36"/>
      <c r="AFE107" s="36"/>
      <c r="AFF107" s="36"/>
      <c r="AFG107" s="36"/>
      <c r="AFH107" s="36"/>
      <c r="AFI107" s="36"/>
      <c r="AFJ107" s="36"/>
      <c r="AFK107" s="36"/>
      <c r="AFL107" s="36"/>
      <c r="AFM107" s="36"/>
      <c r="AFN107" s="36"/>
      <c r="AFO107" s="36"/>
      <c r="AFP107" s="36"/>
      <c r="AFQ107" s="36"/>
      <c r="AFR107" s="36"/>
      <c r="AFS107" s="36"/>
      <c r="AFT107" s="36"/>
      <c r="AFU107" s="36"/>
      <c r="AFV107" s="36"/>
      <c r="AFW107" s="36"/>
      <c r="AFX107" s="36"/>
      <c r="AFY107" s="36"/>
      <c r="AFZ107" s="36"/>
      <c r="AGA107" s="36"/>
      <c r="AGB107" s="36"/>
      <c r="AGC107" s="36"/>
      <c r="AGD107" s="36"/>
      <c r="AGE107" s="36"/>
      <c r="AGF107" s="36"/>
      <c r="AGG107" s="36"/>
      <c r="AGH107" s="36"/>
      <c r="AGI107" s="36"/>
      <c r="AGJ107" s="36"/>
      <c r="AGK107" s="36"/>
      <c r="AGL107" s="36"/>
      <c r="AGM107" s="36"/>
      <c r="AGN107" s="36"/>
      <c r="AGO107" s="36"/>
      <c r="AGP107" s="36"/>
      <c r="AGQ107" s="36"/>
      <c r="AGR107" s="36"/>
      <c r="AGS107" s="36"/>
      <c r="AGT107" s="36"/>
      <c r="AGU107" s="36"/>
      <c r="AGV107" s="36"/>
      <c r="AGW107" s="36"/>
      <c r="AGX107" s="36"/>
      <c r="AGY107" s="36"/>
      <c r="AGZ107" s="36"/>
      <c r="AHA107" s="36"/>
      <c r="AHB107" s="36"/>
      <c r="AHC107" s="36"/>
      <c r="AHD107" s="36"/>
      <c r="AHE107" s="36"/>
      <c r="AHF107" s="36"/>
      <c r="AHG107" s="36"/>
      <c r="AHH107" s="36"/>
      <c r="AHI107" s="36"/>
      <c r="AHJ107" s="36"/>
      <c r="AHK107" s="36"/>
      <c r="AHL107" s="36"/>
      <c r="AHM107" s="36"/>
      <c r="AHN107" s="36"/>
      <c r="AHO107" s="36"/>
      <c r="AHP107" s="36"/>
      <c r="AHQ107" s="36"/>
      <c r="AHR107" s="36"/>
      <c r="AHS107" s="36"/>
      <c r="AHT107" s="36"/>
      <c r="AHU107" s="36"/>
      <c r="AHV107" s="36"/>
      <c r="AHW107" s="36"/>
      <c r="AHX107" s="36"/>
      <c r="AHY107" s="36"/>
      <c r="AHZ107" s="36"/>
      <c r="AIA107" s="36"/>
      <c r="AIB107" s="36"/>
      <c r="AIC107" s="36"/>
      <c r="AID107" s="36"/>
      <c r="AIE107" s="36"/>
      <c r="AIF107" s="36"/>
      <c r="AIG107" s="36"/>
      <c r="AIH107" s="36"/>
      <c r="AII107" s="36"/>
      <c r="AIJ107" s="36"/>
      <c r="AIK107" s="36"/>
      <c r="AIL107" s="36"/>
      <c r="AIM107" s="36"/>
      <c r="AIN107" s="36"/>
      <c r="AIO107" s="36"/>
      <c r="AIP107" s="36"/>
      <c r="AIQ107" s="36"/>
      <c r="AIR107" s="36"/>
      <c r="AIS107" s="36"/>
      <c r="AIT107" s="36"/>
      <c r="AIU107" s="36"/>
      <c r="AIV107" s="36"/>
      <c r="AIW107" s="36"/>
      <c r="AIX107" s="36"/>
      <c r="AIY107" s="36"/>
      <c r="AIZ107" s="36"/>
      <c r="AJA107" s="36"/>
      <c r="AJB107" s="36"/>
      <c r="AJC107" s="36"/>
      <c r="AJD107" s="36"/>
      <c r="AJE107" s="36"/>
      <c r="AJF107" s="36"/>
      <c r="AJG107" s="36"/>
      <c r="AJH107" s="36"/>
      <c r="AJI107" s="36"/>
      <c r="AJJ107" s="36"/>
      <c r="AJK107" s="36"/>
      <c r="AJL107" s="36"/>
      <c r="AJM107" s="36"/>
      <c r="AJN107" s="36"/>
      <c r="AJO107" s="36"/>
      <c r="AJP107" s="36"/>
      <c r="AJQ107" s="36"/>
      <c r="AJR107" s="36"/>
      <c r="AJS107" s="36"/>
      <c r="AJT107" s="36"/>
      <c r="AJU107" s="36"/>
      <c r="AJV107" s="36"/>
      <c r="AJW107" s="36"/>
      <c r="AJX107" s="36"/>
      <c r="AJY107" s="36"/>
      <c r="AJZ107" s="36"/>
      <c r="AKA107" s="36"/>
      <c r="AKB107" s="36"/>
      <c r="AKC107" s="36"/>
      <c r="AKD107" s="36"/>
      <c r="AKE107" s="36"/>
      <c r="AKF107" s="36"/>
      <c r="AKG107" s="36"/>
      <c r="AKH107" s="36"/>
      <c r="AKI107" s="36"/>
      <c r="AKJ107" s="36"/>
      <c r="AKK107" s="36"/>
      <c r="AKL107" s="36"/>
      <c r="AKM107" s="36"/>
      <c r="AKN107" s="36"/>
      <c r="AKO107" s="36"/>
      <c r="AKP107" s="36"/>
      <c r="AKQ107" s="36"/>
      <c r="AKR107" s="36"/>
      <c r="AKS107" s="36"/>
      <c r="AKT107" s="36"/>
      <c r="AKU107" s="36"/>
      <c r="AKV107" s="36"/>
      <c r="AKW107" s="36"/>
      <c r="AKX107" s="36"/>
      <c r="AKY107" s="36"/>
      <c r="AKZ107" s="36"/>
      <c r="ALA107" s="36"/>
      <c r="ALB107" s="36"/>
      <c r="ALC107" s="36"/>
      <c r="ALD107" s="36"/>
      <c r="ALE107" s="36"/>
      <c r="ALF107" s="36"/>
      <c r="ALG107" s="36"/>
      <c r="ALH107" s="36"/>
      <c r="ALI107" s="36"/>
      <c r="ALJ107" s="36"/>
      <c r="ALK107" s="36"/>
      <c r="ALL107" s="36"/>
      <c r="ALM107" s="36"/>
      <c r="ALN107" s="36"/>
      <c r="ALO107" s="36"/>
      <c r="ALP107" s="36"/>
      <c r="ALQ107" s="36"/>
      <c r="ALR107" s="36"/>
      <c r="ALS107" s="36"/>
      <c r="ALT107" s="36"/>
      <c r="ALU107" s="36"/>
      <c r="ALV107" s="36"/>
      <c r="ALW107" s="36"/>
      <c r="ALX107" s="36"/>
      <c r="ALY107" s="36"/>
      <c r="ALZ107" s="36"/>
      <c r="AMA107" s="36"/>
      <c r="AMB107" s="36"/>
      <c r="AMC107" s="36"/>
      <c r="AMD107" s="36"/>
      <c r="AME107" s="36"/>
      <c r="AMF107" s="36"/>
      <c r="AMG107" s="36"/>
      <c r="AMH107" s="36"/>
      <c r="AMI107" s="36"/>
      <c r="AMJ107" s="36"/>
    </row>
    <row r="108" spans="1:1024" s="2" customFormat="1" ht="15" customHeight="1">
      <c r="A108" s="74" t="s">
        <v>67</v>
      </c>
      <c r="B108" s="74" t="s">
        <v>355</v>
      </c>
      <c r="C108" s="79" t="s">
        <v>356</v>
      </c>
      <c r="D108" s="74" t="s">
        <v>362</v>
      </c>
      <c r="E108" s="74" t="s">
        <v>343</v>
      </c>
      <c r="F108" s="79" t="s">
        <v>344</v>
      </c>
      <c r="G108" s="74" t="s">
        <v>349</v>
      </c>
      <c r="H108" s="74" t="s">
        <v>358</v>
      </c>
      <c r="I108" s="74" t="s">
        <v>331</v>
      </c>
      <c r="J108" s="80" t="s">
        <v>363</v>
      </c>
      <c r="K108" s="74" t="s">
        <v>81</v>
      </c>
      <c r="L108" s="74" t="s">
        <v>82</v>
      </c>
      <c r="M108" s="36" t="s">
        <v>360</v>
      </c>
      <c r="N108" s="74" t="s">
        <v>361</v>
      </c>
      <c r="O108" s="81">
        <v>44398</v>
      </c>
      <c r="P108" s="82">
        <f>IFERROR(VLOOKUP(J108,'Obs Tecnicas'!$D:$I,5,0),O108)</f>
        <v>44398</v>
      </c>
      <c r="Q108" s="81" t="str">
        <f ca="1">IF(P108&lt;&gt;"",IF(P108+365&gt;TODAY(),"Calibrado","Vencido"),"")</f>
        <v>Vencido</v>
      </c>
      <c r="R108" s="83">
        <f>IFERROR(VLOOKUP(J108,'Obs Tecnicas'!$D:$G,2,0),"")</f>
        <v>13218</v>
      </c>
      <c r="S108" s="74" t="str">
        <f>IFERROR(VLOOKUP(J108,'Obs Tecnicas'!$D:$G,3,0),"Hexis")</f>
        <v>ER ANALITICA</v>
      </c>
      <c r="T108" s="74">
        <f>IFERROR(VLOOKUP(J108,'Obs Tecnicas'!$D:$G,4,0),"")</f>
        <v>0</v>
      </c>
      <c r="U108" s="2" t="s">
        <v>354</v>
      </c>
      <c r="V108" s="84">
        <f>IF(P108&lt;&gt;"",MONTH(P108),"")</f>
        <v>7</v>
      </c>
      <c r="W108" s="84">
        <v>9</v>
      </c>
      <c r="X108" s="2">
        <f>VLOOKUP(J108,Adicionados!B:M,12,0)</f>
        <v>0</v>
      </c>
    </row>
    <row r="109" spans="1:1024" s="85" customFormat="1" ht="15" customHeight="1">
      <c r="A109" s="74" t="s">
        <v>67</v>
      </c>
      <c r="B109" s="74" t="s">
        <v>355</v>
      </c>
      <c r="C109" s="79" t="s">
        <v>356</v>
      </c>
      <c r="D109" s="74" t="s">
        <v>364</v>
      </c>
      <c r="E109" s="74" t="s">
        <v>343</v>
      </c>
      <c r="F109" s="79" t="s">
        <v>344</v>
      </c>
      <c r="G109" s="74" t="s">
        <v>349</v>
      </c>
      <c r="H109" s="74" t="s">
        <v>358</v>
      </c>
      <c r="I109" s="74" t="s">
        <v>218</v>
      </c>
      <c r="J109" s="80" t="s">
        <v>365</v>
      </c>
      <c r="K109" s="74" t="s">
        <v>84</v>
      </c>
      <c r="L109" s="74" t="s">
        <v>366</v>
      </c>
      <c r="M109" s="36" t="s">
        <v>360</v>
      </c>
      <c r="N109" s="74" t="s">
        <v>361</v>
      </c>
      <c r="O109" s="81">
        <v>44398</v>
      </c>
      <c r="P109" s="82">
        <f>IFERROR(VLOOKUP(J109,'Obs Tecnicas'!$D:$I,5,0),O109)</f>
        <v>44398</v>
      </c>
      <c r="Q109" s="81" t="str">
        <f ca="1">IF(P109&lt;&gt;"",IF(P109+365&gt;TODAY(),"Calibrado","Vencido"),"")</f>
        <v>Vencido</v>
      </c>
      <c r="R109" s="83">
        <f>IFERROR(VLOOKUP(J109,'Obs Tecnicas'!$D:$G,2,0),"")</f>
        <v>13219</v>
      </c>
      <c r="S109" s="74" t="str">
        <f>IFERROR(VLOOKUP(J109,'Obs Tecnicas'!$D:$G,3,0),"Hexis")</f>
        <v>ER ANALITICA</v>
      </c>
      <c r="T109" s="74">
        <f>IFERROR(VLOOKUP(J109,'Obs Tecnicas'!$D:$G,4,0),"")</f>
        <v>0</v>
      </c>
      <c r="U109" s="2" t="s">
        <v>354</v>
      </c>
      <c r="V109" s="84">
        <f>IF(P109&lt;&gt;"",MONTH(P109),"")</f>
        <v>7</v>
      </c>
      <c r="W109" s="84">
        <v>9</v>
      </c>
      <c r="X109" s="2" t="e">
        <f>VLOOKUP(J109,Adicionados!B:M,12,0)</f>
        <v>#N/A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  <c r="AAB109" s="2"/>
      <c r="AAC109" s="2"/>
      <c r="AAD109" s="2"/>
      <c r="AAE109" s="2"/>
      <c r="AAF109" s="2"/>
      <c r="AAG109" s="2"/>
      <c r="AAH109" s="2"/>
      <c r="AAI109" s="2"/>
      <c r="AAJ109" s="2"/>
      <c r="AAK109" s="2"/>
      <c r="AAL109" s="2"/>
      <c r="AAM109" s="2"/>
      <c r="AAN109" s="2"/>
      <c r="AAO109" s="2"/>
      <c r="AAP109" s="2"/>
      <c r="AAQ109" s="2"/>
      <c r="AAR109" s="2"/>
      <c r="AAS109" s="2"/>
      <c r="AAT109" s="2"/>
      <c r="AAU109" s="2"/>
      <c r="AAV109" s="2"/>
      <c r="AAW109" s="2"/>
      <c r="AAX109" s="2"/>
      <c r="AAY109" s="2"/>
      <c r="AAZ109" s="2"/>
      <c r="ABA109" s="2"/>
      <c r="ABB109" s="2"/>
      <c r="ABC109" s="2"/>
      <c r="ABD109" s="2"/>
      <c r="ABE109" s="2"/>
      <c r="ABF109" s="2"/>
      <c r="ABG109" s="2"/>
      <c r="ABH109" s="2"/>
      <c r="ABI109" s="2"/>
      <c r="ABJ109" s="2"/>
      <c r="ABK109" s="2"/>
      <c r="ABL109" s="2"/>
      <c r="ABM109" s="2"/>
      <c r="ABN109" s="2"/>
      <c r="ABO109" s="2"/>
      <c r="ABP109" s="2"/>
      <c r="ABQ109" s="2"/>
      <c r="ABR109" s="2"/>
      <c r="ABS109" s="2"/>
      <c r="ABT109" s="2"/>
      <c r="ABU109" s="2"/>
      <c r="ABV109" s="2"/>
      <c r="ABW109" s="2"/>
      <c r="ABX109" s="2"/>
      <c r="ABY109" s="2"/>
      <c r="ABZ109" s="2"/>
      <c r="ACA109" s="2"/>
      <c r="ACB109" s="2"/>
      <c r="ACC109" s="2"/>
      <c r="ACD109" s="2"/>
      <c r="ACE109" s="2"/>
      <c r="ACF109" s="2"/>
      <c r="ACG109" s="2"/>
      <c r="ACH109" s="2"/>
      <c r="ACI109" s="2"/>
      <c r="ACJ109" s="2"/>
      <c r="ACK109" s="2"/>
      <c r="ACL109" s="2"/>
      <c r="ACM109" s="2"/>
      <c r="ACN109" s="2"/>
      <c r="ACO109" s="2"/>
      <c r="ACP109" s="2"/>
      <c r="ACQ109" s="2"/>
      <c r="ACR109" s="2"/>
      <c r="ACS109" s="2"/>
      <c r="ACT109" s="2"/>
      <c r="ACU109" s="2"/>
      <c r="ACV109" s="2"/>
      <c r="ACW109" s="2"/>
      <c r="ACX109" s="2"/>
      <c r="ACY109" s="2"/>
      <c r="ACZ109" s="2"/>
      <c r="ADA109" s="2"/>
      <c r="ADB109" s="2"/>
      <c r="ADC109" s="2"/>
      <c r="ADD109" s="2"/>
      <c r="ADE109" s="2"/>
      <c r="ADF109" s="2"/>
      <c r="ADG109" s="2"/>
      <c r="ADH109" s="2"/>
      <c r="ADI109" s="2"/>
      <c r="ADJ109" s="2"/>
      <c r="ADK109" s="2"/>
      <c r="ADL109" s="2"/>
      <c r="ADM109" s="2"/>
      <c r="ADN109" s="2"/>
      <c r="ADO109" s="2"/>
      <c r="ADP109" s="2"/>
      <c r="ADQ109" s="2"/>
      <c r="ADR109" s="2"/>
      <c r="ADS109" s="2"/>
      <c r="ADT109" s="2"/>
      <c r="ADU109" s="2"/>
      <c r="ADV109" s="2"/>
      <c r="ADW109" s="2"/>
      <c r="ADX109" s="2"/>
      <c r="ADY109" s="2"/>
      <c r="ADZ109" s="2"/>
      <c r="AEA109" s="2"/>
      <c r="AEB109" s="2"/>
      <c r="AEC109" s="2"/>
      <c r="AED109" s="2"/>
      <c r="AEE109" s="2"/>
      <c r="AEF109" s="2"/>
      <c r="AEG109" s="2"/>
      <c r="AEH109" s="2"/>
      <c r="AEI109" s="2"/>
      <c r="AEJ109" s="2"/>
      <c r="AEK109" s="2"/>
      <c r="AEL109" s="2"/>
      <c r="AEM109" s="2"/>
      <c r="AEN109" s="2"/>
      <c r="AEO109" s="2"/>
      <c r="AEP109" s="2"/>
      <c r="AEQ109" s="2"/>
      <c r="AER109" s="2"/>
      <c r="AES109" s="2"/>
      <c r="AET109" s="2"/>
      <c r="AEU109" s="2"/>
      <c r="AEV109" s="2"/>
      <c r="AEW109" s="2"/>
      <c r="AEX109" s="2"/>
      <c r="AEY109" s="2"/>
      <c r="AEZ109" s="2"/>
      <c r="AFA109" s="2"/>
      <c r="AFB109" s="2"/>
      <c r="AFC109" s="2"/>
      <c r="AFD109" s="2"/>
      <c r="AFE109" s="2"/>
      <c r="AFF109" s="2"/>
      <c r="AFG109" s="2"/>
      <c r="AFH109" s="2"/>
      <c r="AFI109" s="2"/>
      <c r="AFJ109" s="2"/>
      <c r="AFK109" s="2"/>
      <c r="AFL109" s="2"/>
      <c r="AFM109" s="2"/>
      <c r="AFN109" s="2"/>
      <c r="AFO109" s="2"/>
      <c r="AFP109" s="2"/>
      <c r="AFQ109" s="2"/>
      <c r="AFR109" s="2"/>
      <c r="AFS109" s="2"/>
      <c r="AFT109" s="2"/>
      <c r="AFU109" s="2"/>
      <c r="AFV109" s="2"/>
      <c r="AFW109" s="2"/>
      <c r="AFX109" s="2"/>
      <c r="AFY109" s="2"/>
      <c r="AFZ109" s="2"/>
      <c r="AGA109" s="2"/>
      <c r="AGB109" s="2"/>
      <c r="AGC109" s="2"/>
      <c r="AGD109" s="2"/>
      <c r="AGE109" s="2"/>
      <c r="AGF109" s="2"/>
      <c r="AGG109" s="2"/>
      <c r="AGH109" s="2"/>
      <c r="AGI109" s="2"/>
      <c r="AGJ109" s="2"/>
      <c r="AGK109" s="2"/>
      <c r="AGL109" s="2"/>
      <c r="AGM109" s="2"/>
      <c r="AGN109" s="2"/>
      <c r="AGO109" s="2"/>
      <c r="AGP109" s="2"/>
      <c r="AGQ109" s="2"/>
      <c r="AGR109" s="2"/>
      <c r="AGS109" s="2"/>
      <c r="AGT109" s="2"/>
      <c r="AGU109" s="2"/>
      <c r="AGV109" s="2"/>
      <c r="AGW109" s="2"/>
      <c r="AGX109" s="2"/>
      <c r="AGY109" s="2"/>
      <c r="AGZ109" s="2"/>
      <c r="AHA109" s="2"/>
      <c r="AHB109" s="2"/>
      <c r="AHC109" s="2"/>
      <c r="AHD109" s="2"/>
      <c r="AHE109" s="2"/>
      <c r="AHF109" s="2"/>
      <c r="AHG109" s="2"/>
      <c r="AHH109" s="2"/>
      <c r="AHI109" s="2"/>
      <c r="AHJ109" s="2"/>
      <c r="AHK109" s="2"/>
      <c r="AHL109" s="2"/>
      <c r="AHM109" s="2"/>
      <c r="AHN109" s="2"/>
      <c r="AHO109" s="2"/>
      <c r="AHP109" s="2"/>
      <c r="AHQ109" s="2"/>
      <c r="AHR109" s="2"/>
      <c r="AHS109" s="2"/>
      <c r="AHT109" s="2"/>
      <c r="AHU109" s="2"/>
      <c r="AHV109" s="2"/>
      <c r="AHW109" s="2"/>
      <c r="AHX109" s="2"/>
      <c r="AHY109" s="2"/>
      <c r="AHZ109" s="2"/>
      <c r="AIA109" s="2"/>
      <c r="AIB109" s="2"/>
      <c r="AIC109" s="2"/>
      <c r="AID109" s="2"/>
      <c r="AIE109" s="2"/>
      <c r="AIF109" s="2"/>
      <c r="AIG109" s="2"/>
      <c r="AIH109" s="2"/>
      <c r="AII109" s="2"/>
      <c r="AIJ109" s="2"/>
      <c r="AIK109" s="2"/>
      <c r="AIL109" s="2"/>
      <c r="AIM109" s="2"/>
      <c r="AIN109" s="2"/>
      <c r="AIO109" s="2"/>
      <c r="AIP109" s="2"/>
      <c r="AIQ109" s="2"/>
      <c r="AIR109" s="2"/>
      <c r="AIS109" s="2"/>
      <c r="AIT109" s="2"/>
      <c r="AIU109" s="2"/>
      <c r="AIV109" s="2"/>
      <c r="AIW109" s="2"/>
      <c r="AIX109" s="2"/>
      <c r="AIY109" s="2"/>
      <c r="AIZ109" s="2"/>
      <c r="AJA109" s="2"/>
      <c r="AJB109" s="2"/>
      <c r="AJC109" s="2"/>
      <c r="AJD109" s="2"/>
      <c r="AJE109" s="2"/>
      <c r="AJF109" s="2"/>
      <c r="AJG109" s="2"/>
      <c r="AJH109" s="2"/>
      <c r="AJI109" s="2"/>
      <c r="AJJ109" s="2"/>
      <c r="AJK109" s="2"/>
      <c r="AJL109" s="2"/>
      <c r="AJM109" s="2"/>
      <c r="AJN109" s="2"/>
      <c r="AJO109" s="2"/>
      <c r="AJP109" s="2"/>
      <c r="AJQ109" s="2"/>
      <c r="AJR109" s="2"/>
      <c r="AJS109" s="2"/>
      <c r="AJT109" s="2"/>
      <c r="AJU109" s="2"/>
      <c r="AJV109" s="2"/>
      <c r="AJW109" s="2"/>
      <c r="AJX109" s="2"/>
      <c r="AJY109" s="2"/>
      <c r="AJZ109" s="2"/>
      <c r="AKA109" s="2"/>
      <c r="AKB109" s="2"/>
      <c r="AKC109" s="2"/>
      <c r="AKD109" s="2"/>
      <c r="AKE109" s="2"/>
      <c r="AKF109" s="2"/>
      <c r="AKG109" s="2"/>
      <c r="AKH109" s="2"/>
      <c r="AKI109" s="2"/>
      <c r="AKJ109" s="2"/>
      <c r="AKK109" s="2"/>
      <c r="AKL109" s="2"/>
      <c r="AKM109" s="2"/>
      <c r="AKN109" s="2"/>
      <c r="AKO109" s="2"/>
      <c r="AKP109" s="2"/>
      <c r="AKQ109" s="2"/>
      <c r="AKR109" s="2"/>
      <c r="AKS109" s="2"/>
      <c r="AKT109" s="2"/>
      <c r="AKU109" s="2"/>
      <c r="AKV109" s="2"/>
      <c r="AKW109" s="2"/>
      <c r="AKX109" s="2"/>
      <c r="AKY109" s="2"/>
      <c r="AKZ109" s="2"/>
      <c r="ALA109" s="2"/>
      <c r="ALB109" s="2"/>
      <c r="ALC109" s="2"/>
      <c r="ALD109" s="2"/>
      <c r="ALE109" s="2"/>
      <c r="ALF109" s="2"/>
      <c r="ALG109" s="2"/>
      <c r="ALH109" s="2"/>
      <c r="ALI109" s="2"/>
      <c r="ALJ109" s="2"/>
      <c r="ALK109" s="2"/>
      <c r="ALL109" s="2"/>
      <c r="ALM109" s="2"/>
      <c r="ALN109" s="2"/>
      <c r="ALO109" s="2"/>
      <c r="ALP109" s="2"/>
      <c r="ALQ109" s="2"/>
      <c r="ALR109" s="2"/>
      <c r="ALS109" s="2"/>
      <c r="ALT109" s="2"/>
      <c r="ALU109" s="2"/>
      <c r="ALV109" s="2"/>
      <c r="ALW109" s="2"/>
      <c r="ALX109" s="2"/>
      <c r="ALY109" s="2"/>
      <c r="ALZ109" s="2"/>
      <c r="AMA109" s="2"/>
      <c r="AMB109" s="2"/>
      <c r="AMC109" s="2"/>
      <c r="AMD109" s="2"/>
      <c r="AME109" s="2"/>
      <c r="AMF109" s="2"/>
      <c r="AMG109" s="2"/>
      <c r="AMH109" s="2"/>
      <c r="AMI109" s="2"/>
      <c r="AMJ109" s="2"/>
    </row>
    <row r="110" spans="1:1024" ht="15" customHeight="1">
      <c r="A110" s="74" t="s">
        <v>67</v>
      </c>
      <c r="B110" s="74" t="s">
        <v>355</v>
      </c>
      <c r="C110" s="79" t="s">
        <v>356</v>
      </c>
      <c r="D110" s="74" t="s">
        <v>367</v>
      </c>
      <c r="E110" s="74" t="s">
        <v>343</v>
      </c>
      <c r="F110" s="79" t="s">
        <v>344</v>
      </c>
      <c r="G110" s="74" t="s">
        <v>349</v>
      </c>
      <c r="H110" s="74" t="s">
        <v>358</v>
      </c>
      <c r="I110" s="74" t="s">
        <v>218</v>
      </c>
      <c r="J110" s="80" t="s">
        <v>368</v>
      </c>
      <c r="K110" s="74" t="s">
        <v>84</v>
      </c>
      <c r="L110" s="74" t="s">
        <v>369</v>
      </c>
      <c r="M110" s="36" t="s">
        <v>360</v>
      </c>
      <c r="N110" s="74" t="s">
        <v>361</v>
      </c>
      <c r="O110" s="81">
        <v>44398</v>
      </c>
      <c r="P110" s="82">
        <f>IFERROR(VLOOKUP(J110,'Obs Tecnicas'!$D:$I,5,0),O110)</f>
        <v>44398</v>
      </c>
      <c r="Q110" s="81" t="str">
        <f ca="1">IF(P110&lt;&gt;"",IF(P110+365&gt;TODAY(),"Calibrado","Vencido"),"")</f>
        <v>Vencido</v>
      </c>
      <c r="R110" s="83">
        <f>IFERROR(VLOOKUP(J110,'Obs Tecnicas'!$D:$G,2,0),"")</f>
        <v>13220</v>
      </c>
      <c r="S110" s="74" t="str">
        <f>IFERROR(VLOOKUP(J110,'Obs Tecnicas'!$D:$G,3,0),"Hexis")</f>
        <v>ER ANALITICA</v>
      </c>
      <c r="T110" s="74">
        <f>IFERROR(VLOOKUP(J110,'Obs Tecnicas'!$D:$G,4,0),"")</f>
        <v>0</v>
      </c>
      <c r="U110" s="2" t="s">
        <v>354</v>
      </c>
      <c r="V110" s="84">
        <f>IF(P110&lt;&gt;"",MONTH(P110),"")</f>
        <v>7</v>
      </c>
      <c r="W110" s="84">
        <v>9</v>
      </c>
      <c r="X110" s="2" t="e">
        <f>VLOOKUP(J110,Adicionados!B:M,12,0)</f>
        <v>#N/A</v>
      </c>
    </row>
    <row r="111" spans="1:1024" ht="15" customHeight="1">
      <c r="A111" s="74" t="s">
        <v>67</v>
      </c>
      <c r="B111" s="74" t="s">
        <v>370</v>
      </c>
      <c r="C111" s="79" t="s">
        <v>371</v>
      </c>
      <c r="D111" s="74" t="s">
        <v>372</v>
      </c>
      <c r="E111" s="74" t="s">
        <v>373</v>
      </c>
      <c r="F111" s="79" t="s">
        <v>374</v>
      </c>
      <c r="H111" s="74" t="s">
        <v>375</v>
      </c>
      <c r="I111" s="74" t="s">
        <v>86</v>
      </c>
      <c r="J111" s="80">
        <v>200710001808</v>
      </c>
      <c r="K111" s="74" t="s">
        <v>81</v>
      </c>
      <c r="L111" s="74" t="s">
        <v>376</v>
      </c>
      <c r="M111" s="36" t="s">
        <v>377</v>
      </c>
      <c r="N111" s="74" t="s">
        <v>378</v>
      </c>
      <c r="O111" s="81">
        <v>44330</v>
      </c>
      <c r="P111" s="82">
        <f>IFERROR(VLOOKUP(J111,'Obs Tecnicas'!$D:$I,5,0),O111)</f>
        <v>44697</v>
      </c>
      <c r="Q111" s="81" t="str">
        <f ca="1">IF(P111&lt;&gt;"",IF(P111+365&gt;TODAY(),"Calibrado","Vencido"),"")</f>
        <v>Calibrado</v>
      </c>
      <c r="R111" s="83">
        <f>IFERROR(VLOOKUP(J111,'Obs Tecnicas'!$D:$G,2,0),"")</f>
        <v>16436</v>
      </c>
      <c r="S111" s="74" t="str">
        <f>IFERROR(VLOOKUP(J111,'Obs Tecnicas'!$D:$G,3,0),"Hexis")</f>
        <v>ER ANALITICA</v>
      </c>
      <c r="T111" s="74">
        <f>IFERROR(VLOOKUP(J111,'Obs Tecnicas'!$D:$G,4,0),"")</f>
        <v>0</v>
      </c>
      <c r="U111" s="2" t="s">
        <v>332</v>
      </c>
      <c r="V111" s="84">
        <f>IF(P111&lt;&gt;"",MONTH(P111),"")</f>
        <v>5</v>
      </c>
      <c r="W111" s="84">
        <v>9</v>
      </c>
      <c r="X111" s="2">
        <f>VLOOKUP(J111,Adicionados!B:M,12,0)</f>
        <v>0</v>
      </c>
    </row>
    <row r="112" spans="1:1024" ht="15" customHeight="1">
      <c r="A112" s="74" t="s">
        <v>67</v>
      </c>
      <c r="B112" s="74" t="s">
        <v>370</v>
      </c>
      <c r="C112" s="79" t="s">
        <v>371</v>
      </c>
      <c r="D112" s="74" t="s">
        <v>372</v>
      </c>
      <c r="E112" s="74" t="s">
        <v>373</v>
      </c>
      <c r="F112" s="79" t="s">
        <v>374</v>
      </c>
      <c r="H112" s="74" t="s">
        <v>375</v>
      </c>
      <c r="I112" s="74" t="s">
        <v>86</v>
      </c>
      <c r="J112" s="80" t="s">
        <v>379</v>
      </c>
      <c r="K112" s="74" t="s">
        <v>81</v>
      </c>
      <c r="L112" s="74" t="s">
        <v>376</v>
      </c>
      <c r="M112" s="36" t="s">
        <v>377</v>
      </c>
      <c r="N112" s="74" t="s">
        <v>378</v>
      </c>
      <c r="O112" s="81">
        <v>44330</v>
      </c>
      <c r="P112" s="82">
        <f>IFERROR(VLOOKUP(J112,'Obs Tecnicas'!$D:$I,5,0),O112)</f>
        <v>44697</v>
      </c>
      <c r="Q112" s="81" t="str">
        <f ca="1">IF(P112&lt;&gt;"",IF(P112+365&gt;TODAY(),"Calibrado","Vencido"),"")</f>
        <v>Calibrado</v>
      </c>
      <c r="R112" s="83">
        <f>IFERROR(VLOOKUP(J112,'Obs Tecnicas'!$D:$G,2,0),"")</f>
        <v>16435</v>
      </c>
      <c r="S112" s="74" t="str">
        <f>IFERROR(VLOOKUP(J112,'Obs Tecnicas'!$D:$G,3,0),"Hexis")</f>
        <v>ER ANALITICA</v>
      </c>
      <c r="T112" s="74">
        <f>IFERROR(VLOOKUP(J112,'Obs Tecnicas'!$D:$G,4,0),"")</f>
        <v>0</v>
      </c>
      <c r="U112" s="2" t="s">
        <v>332</v>
      </c>
      <c r="V112" s="84">
        <f>IF(P112&lt;&gt;"",MONTH(P112),"")</f>
        <v>5</v>
      </c>
      <c r="W112" s="84">
        <v>6</v>
      </c>
      <c r="X112" s="2" t="e">
        <f>VLOOKUP(J112,Adicionados!B:M,12,0)</f>
        <v>#N/A</v>
      </c>
    </row>
    <row r="113" spans="1:1024" s="85" customFormat="1" ht="15" customHeight="1">
      <c r="A113" s="74" t="s">
        <v>67</v>
      </c>
      <c r="B113" s="74" t="s">
        <v>370</v>
      </c>
      <c r="C113" s="79" t="s">
        <v>371</v>
      </c>
      <c r="D113" s="74" t="s">
        <v>372</v>
      </c>
      <c r="E113" s="74" t="s">
        <v>373</v>
      </c>
      <c r="F113" s="79" t="s">
        <v>374</v>
      </c>
      <c r="G113" s="74"/>
      <c r="H113" s="74" t="s">
        <v>375</v>
      </c>
      <c r="I113" s="74" t="s">
        <v>83</v>
      </c>
      <c r="J113" s="80">
        <v>68923</v>
      </c>
      <c r="K113" s="74" t="s">
        <v>87</v>
      </c>
      <c r="L113" s="74" t="s">
        <v>380</v>
      </c>
      <c r="M113" s="36" t="s">
        <v>377</v>
      </c>
      <c r="N113" s="74" t="s">
        <v>378</v>
      </c>
      <c r="O113" s="81">
        <v>44313</v>
      </c>
      <c r="P113" s="82">
        <f>IFERROR(VLOOKUP(J113,'Obs Tecnicas'!$D:$I,5,0),O113)</f>
        <v>44697</v>
      </c>
      <c r="Q113" s="81" t="str">
        <f ca="1">IF(P113&lt;&gt;"",IF(P113+365&gt;TODAY(),"Calibrado","Vencido"),"")</f>
        <v>Calibrado</v>
      </c>
      <c r="R113" s="83">
        <f>IFERROR(VLOOKUP(J113,'Obs Tecnicas'!$D:$G,2,0),"")</f>
        <v>16437</v>
      </c>
      <c r="S113" s="74" t="str">
        <f>IFERROR(VLOOKUP(J113,'Obs Tecnicas'!$D:$G,3,0),"Hexis")</f>
        <v>ER ANALITICA</v>
      </c>
      <c r="T113" s="74">
        <f>IFERROR(VLOOKUP(J113,'Obs Tecnicas'!$D:$G,4,0),"")</f>
        <v>0</v>
      </c>
      <c r="U113" s="2" t="s">
        <v>332</v>
      </c>
      <c r="V113" s="84">
        <f>IF(P113&lt;&gt;"",MONTH(P113),"")</f>
        <v>5</v>
      </c>
      <c r="W113" s="84">
        <v>6</v>
      </c>
      <c r="X113" s="2">
        <f>VLOOKUP(J113,Adicionados!B:M,12,0)</f>
        <v>0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  <c r="AAB113" s="2"/>
      <c r="AAC113" s="2"/>
      <c r="AAD113" s="2"/>
      <c r="AAE113" s="2"/>
      <c r="AAF113" s="2"/>
      <c r="AAG113" s="2"/>
      <c r="AAH113" s="2"/>
      <c r="AAI113" s="2"/>
      <c r="AAJ113" s="2"/>
      <c r="AAK113" s="2"/>
      <c r="AAL113" s="2"/>
      <c r="AAM113" s="2"/>
      <c r="AAN113" s="2"/>
      <c r="AAO113" s="2"/>
      <c r="AAP113" s="2"/>
      <c r="AAQ113" s="2"/>
      <c r="AAR113" s="2"/>
      <c r="AAS113" s="2"/>
      <c r="AAT113" s="2"/>
      <c r="AAU113" s="2"/>
      <c r="AAV113" s="2"/>
      <c r="AAW113" s="2"/>
      <c r="AAX113" s="2"/>
      <c r="AAY113" s="2"/>
      <c r="AAZ113" s="2"/>
      <c r="ABA113" s="2"/>
      <c r="ABB113" s="2"/>
      <c r="ABC113" s="2"/>
      <c r="ABD113" s="2"/>
      <c r="ABE113" s="2"/>
      <c r="ABF113" s="2"/>
      <c r="ABG113" s="2"/>
      <c r="ABH113" s="2"/>
      <c r="ABI113" s="2"/>
      <c r="ABJ113" s="2"/>
      <c r="ABK113" s="2"/>
      <c r="ABL113" s="2"/>
      <c r="ABM113" s="2"/>
      <c r="ABN113" s="2"/>
      <c r="ABO113" s="2"/>
      <c r="ABP113" s="2"/>
      <c r="ABQ113" s="2"/>
      <c r="ABR113" s="2"/>
      <c r="ABS113" s="2"/>
      <c r="ABT113" s="2"/>
      <c r="ABU113" s="2"/>
      <c r="ABV113" s="2"/>
      <c r="ABW113" s="2"/>
      <c r="ABX113" s="2"/>
      <c r="ABY113" s="2"/>
      <c r="ABZ113" s="2"/>
      <c r="ACA113" s="2"/>
      <c r="ACB113" s="2"/>
      <c r="ACC113" s="2"/>
      <c r="ACD113" s="2"/>
      <c r="ACE113" s="2"/>
      <c r="ACF113" s="2"/>
      <c r="ACG113" s="2"/>
      <c r="ACH113" s="2"/>
      <c r="ACI113" s="2"/>
      <c r="ACJ113" s="2"/>
      <c r="ACK113" s="2"/>
      <c r="ACL113" s="2"/>
      <c r="ACM113" s="2"/>
      <c r="ACN113" s="2"/>
      <c r="ACO113" s="2"/>
      <c r="ACP113" s="2"/>
      <c r="ACQ113" s="2"/>
      <c r="ACR113" s="2"/>
      <c r="ACS113" s="2"/>
      <c r="ACT113" s="2"/>
      <c r="ACU113" s="2"/>
      <c r="ACV113" s="2"/>
      <c r="ACW113" s="2"/>
      <c r="ACX113" s="2"/>
      <c r="ACY113" s="2"/>
      <c r="ACZ113" s="2"/>
      <c r="ADA113" s="2"/>
      <c r="ADB113" s="2"/>
      <c r="ADC113" s="2"/>
      <c r="ADD113" s="2"/>
      <c r="ADE113" s="2"/>
      <c r="ADF113" s="2"/>
      <c r="ADG113" s="2"/>
      <c r="ADH113" s="2"/>
      <c r="ADI113" s="2"/>
      <c r="ADJ113" s="2"/>
      <c r="ADK113" s="2"/>
      <c r="ADL113" s="2"/>
      <c r="ADM113" s="2"/>
      <c r="ADN113" s="2"/>
      <c r="ADO113" s="2"/>
      <c r="ADP113" s="2"/>
      <c r="ADQ113" s="2"/>
      <c r="ADR113" s="2"/>
      <c r="ADS113" s="2"/>
      <c r="ADT113" s="2"/>
      <c r="ADU113" s="2"/>
      <c r="ADV113" s="2"/>
      <c r="ADW113" s="2"/>
      <c r="ADX113" s="2"/>
      <c r="ADY113" s="2"/>
      <c r="ADZ113" s="2"/>
      <c r="AEA113" s="2"/>
      <c r="AEB113" s="2"/>
      <c r="AEC113" s="2"/>
      <c r="AED113" s="2"/>
      <c r="AEE113" s="2"/>
      <c r="AEF113" s="2"/>
      <c r="AEG113" s="2"/>
      <c r="AEH113" s="2"/>
      <c r="AEI113" s="2"/>
      <c r="AEJ113" s="2"/>
      <c r="AEK113" s="2"/>
      <c r="AEL113" s="2"/>
      <c r="AEM113" s="2"/>
      <c r="AEN113" s="2"/>
      <c r="AEO113" s="2"/>
      <c r="AEP113" s="2"/>
      <c r="AEQ113" s="2"/>
      <c r="AER113" s="2"/>
      <c r="AES113" s="2"/>
      <c r="AET113" s="2"/>
      <c r="AEU113" s="2"/>
      <c r="AEV113" s="2"/>
      <c r="AEW113" s="2"/>
      <c r="AEX113" s="2"/>
      <c r="AEY113" s="2"/>
      <c r="AEZ113" s="2"/>
      <c r="AFA113" s="2"/>
      <c r="AFB113" s="2"/>
      <c r="AFC113" s="2"/>
      <c r="AFD113" s="2"/>
      <c r="AFE113" s="2"/>
      <c r="AFF113" s="2"/>
      <c r="AFG113" s="2"/>
      <c r="AFH113" s="2"/>
      <c r="AFI113" s="2"/>
      <c r="AFJ113" s="2"/>
      <c r="AFK113" s="2"/>
      <c r="AFL113" s="2"/>
      <c r="AFM113" s="2"/>
      <c r="AFN113" s="2"/>
      <c r="AFO113" s="2"/>
      <c r="AFP113" s="2"/>
      <c r="AFQ113" s="2"/>
      <c r="AFR113" s="2"/>
      <c r="AFS113" s="2"/>
      <c r="AFT113" s="2"/>
      <c r="AFU113" s="2"/>
      <c r="AFV113" s="2"/>
      <c r="AFW113" s="2"/>
      <c r="AFX113" s="2"/>
      <c r="AFY113" s="2"/>
      <c r="AFZ113" s="2"/>
      <c r="AGA113" s="2"/>
      <c r="AGB113" s="2"/>
      <c r="AGC113" s="2"/>
      <c r="AGD113" s="2"/>
      <c r="AGE113" s="2"/>
      <c r="AGF113" s="2"/>
      <c r="AGG113" s="2"/>
      <c r="AGH113" s="2"/>
      <c r="AGI113" s="2"/>
      <c r="AGJ113" s="2"/>
      <c r="AGK113" s="2"/>
      <c r="AGL113" s="2"/>
      <c r="AGM113" s="2"/>
      <c r="AGN113" s="2"/>
      <c r="AGO113" s="2"/>
      <c r="AGP113" s="2"/>
      <c r="AGQ113" s="2"/>
      <c r="AGR113" s="2"/>
      <c r="AGS113" s="2"/>
      <c r="AGT113" s="2"/>
      <c r="AGU113" s="2"/>
      <c r="AGV113" s="2"/>
      <c r="AGW113" s="2"/>
      <c r="AGX113" s="2"/>
      <c r="AGY113" s="2"/>
      <c r="AGZ113" s="2"/>
      <c r="AHA113" s="2"/>
      <c r="AHB113" s="2"/>
      <c r="AHC113" s="2"/>
      <c r="AHD113" s="2"/>
      <c r="AHE113" s="2"/>
      <c r="AHF113" s="2"/>
      <c r="AHG113" s="2"/>
      <c r="AHH113" s="2"/>
      <c r="AHI113" s="2"/>
      <c r="AHJ113" s="2"/>
      <c r="AHK113" s="2"/>
      <c r="AHL113" s="2"/>
      <c r="AHM113" s="2"/>
      <c r="AHN113" s="2"/>
      <c r="AHO113" s="2"/>
      <c r="AHP113" s="2"/>
      <c r="AHQ113" s="2"/>
      <c r="AHR113" s="2"/>
      <c r="AHS113" s="2"/>
      <c r="AHT113" s="2"/>
      <c r="AHU113" s="2"/>
      <c r="AHV113" s="2"/>
      <c r="AHW113" s="2"/>
      <c r="AHX113" s="2"/>
      <c r="AHY113" s="2"/>
      <c r="AHZ113" s="2"/>
      <c r="AIA113" s="2"/>
      <c r="AIB113" s="2"/>
      <c r="AIC113" s="2"/>
      <c r="AID113" s="2"/>
      <c r="AIE113" s="2"/>
      <c r="AIF113" s="2"/>
      <c r="AIG113" s="2"/>
      <c r="AIH113" s="2"/>
      <c r="AII113" s="2"/>
      <c r="AIJ113" s="2"/>
      <c r="AIK113" s="2"/>
      <c r="AIL113" s="2"/>
      <c r="AIM113" s="2"/>
      <c r="AIN113" s="2"/>
      <c r="AIO113" s="2"/>
      <c r="AIP113" s="2"/>
      <c r="AIQ113" s="2"/>
      <c r="AIR113" s="2"/>
      <c r="AIS113" s="2"/>
      <c r="AIT113" s="2"/>
      <c r="AIU113" s="2"/>
      <c r="AIV113" s="2"/>
      <c r="AIW113" s="2"/>
      <c r="AIX113" s="2"/>
      <c r="AIY113" s="2"/>
      <c r="AIZ113" s="2"/>
      <c r="AJA113" s="2"/>
      <c r="AJB113" s="2"/>
      <c r="AJC113" s="2"/>
      <c r="AJD113" s="2"/>
      <c r="AJE113" s="2"/>
      <c r="AJF113" s="2"/>
      <c r="AJG113" s="2"/>
      <c r="AJH113" s="2"/>
      <c r="AJI113" s="2"/>
      <c r="AJJ113" s="2"/>
      <c r="AJK113" s="2"/>
      <c r="AJL113" s="2"/>
      <c r="AJM113" s="2"/>
      <c r="AJN113" s="2"/>
      <c r="AJO113" s="2"/>
      <c r="AJP113" s="2"/>
      <c r="AJQ113" s="2"/>
      <c r="AJR113" s="2"/>
      <c r="AJS113" s="2"/>
      <c r="AJT113" s="2"/>
      <c r="AJU113" s="2"/>
      <c r="AJV113" s="2"/>
      <c r="AJW113" s="2"/>
      <c r="AJX113" s="2"/>
      <c r="AJY113" s="2"/>
      <c r="AJZ113" s="2"/>
      <c r="AKA113" s="2"/>
      <c r="AKB113" s="2"/>
      <c r="AKC113" s="2"/>
      <c r="AKD113" s="2"/>
      <c r="AKE113" s="2"/>
      <c r="AKF113" s="2"/>
      <c r="AKG113" s="2"/>
      <c r="AKH113" s="2"/>
      <c r="AKI113" s="2"/>
      <c r="AKJ113" s="2"/>
      <c r="AKK113" s="2"/>
      <c r="AKL113" s="2"/>
      <c r="AKM113" s="2"/>
      <c r="AKN113" s="2"/>
      <c r="AKO113" s="2"/>
      <c r="AKP113" s="2"/>
      <c r="AKQ113" s="2"/>
      <c r="AKR113" s="2"/>
      <c r="AKS113" s="2"/>
      <c r="AKT113" s="2"/>
      <c r="AKU113" s="2"/>
      <c r="AKV113" s="2"/>
      <c r="AKW113" s="2"/>
      <c r="AKX113" s="2"/>
      <c r="AKY113" s="2"/>
      <c r="AKZ113" s="2"/>
      <c r="ALA113" s="2"/>
      <c r="ALB113" s="2"/>
      <c r="ALC113" s="2"/>
      <c r="ALD113" s="2"/>
      <c r="ALE113" s="2"/>
      <c r="ALF113" s="2"/>
      <c r="ALG113" s="2"/>
      <c r="ALH113" s="2"/>
      <c r="ALI113" s="2"/>
      <c r="ALJ113" s="2"/>
      <c r="ALK113" s="2"/>
      <c r="ALL113" s="2"/>
      <c r="ALM113" s="2"/>
      <c r="ALN113" s="2"/>
      <c r="ALO113" s="2"/>
      <c r="ALP113" s="2"/>
      <c r="ALQ113" s="2"/>
      <c r="ALR113" s="2"/>
      <c r="ALS113" s="2"/>
      <c r="ALT113" s="2"/>
      <c r="ALU113" s="2"/>
      <c r="ALV113" s="2"/>
      <c r="ALW113" s="2"/>
      <c r="ALX113" s="2"/>
      <c r="ALY113" s="2"/>
      <c r="ALZ113" s="2"/>
      <c r="AMA113" s="2"/>
      <c r="AMB113" s="2"/>
      <c r="AMC113" s="2"/>
      <c r="AMD113" s="2"/>
      <c r="AME113" s="2"/>
      <c r="AMF113" s="2"/>
      <c r="AMG113" s="2"/>
      <c r="AMH113" s="2"/>
      <c r="AMI113" s="2"/>
      <c r="AMJ113" s="2"/>
    </row>
    <row r="114" spans="1:1024" s="85" customFormat="1" ht="15" customHeight="1">
      <c r="A114" s="74" t="s">
        <v>67</v>
      </c>
      <c r="B114" s="74" t="s">
        <v>370</v>
      </c>
      <c r="C114" s="79" t="s">
        <v>371</v>
      </c>
      <c r="D114" s="74" t="s">
        <v>372</v>
      </c>
      <c r="E114" s="74" t="s">
        <v>373</v>
      </c>
      <c r="F114" s="79" t="s">
        <v>374</v>
      </c>
      <c r="G114" s="74"/>
      <c r="H114" s="74" t="s">
        <v>375</v>
      </c>
      <c r="I114" s="74" t="s">
        <v>86</v>
      </c>
      <c r="J114" s="80">
        <v>68768</v>
      </c>
      <c r="K114" s="74" t="s">
        <v>87</v>
      </c>
      <c r="L114" s="74" t="s">
        <v>223</v>
      </c>
      <c r="M114" s="36" t="s">
        <v>377</v>
      </c>
      <c r="N114" s="74" t="s">
        <v>378</v>
      </c>
      <c r="O114" s="81">
        <v>44313</v>
      </c>
      <c r="P114" s="82">
        <f>IFERROR(VLOOKUP(J114,'Obs Tecnicas'!$D:$I,5,0),O114)</f>
        <v>44697</v>
      </c>
      <c r="Q114" s="81" t="str">
        <f ca="1">IF(P114&lt;&gt;"",IF(P114+365&gt;TODAY(),"Calibrado","Vencido"),"")</f>
        <v>Calibrado</v>
      </c>
      <c r="R114" s="83">
        <f>IFERROR(VLOOKUP(J114,'Obs Tecnicas'!$D:$G,2,0),"")</f>
        <v>16438</v>
      </c>
      <c r="S114" s="74" t="str">
        <f>IFERROR(VLOOKUP(J114,'Obs Tecnicas'!$D:$G,3,0),"Hexis")</f>
        <v>ER ANALITICA</v>
      </c>
      <c r="T114" s="74">
        <f>IFERROR(VLOOKUP(J114,'Obs Tecnicas'!$D:$G,4,0),"")</f>
        <v>0</v>
      </c>
      <c r="U114" s="2" t="s">
        <v>332</v>
      </c>
      <c r="V114" s="84">
        <f>IF(P114&lt;&gt;"",MONTH(P114),"")</f>
        <v>5</v>
      </c>
      <c r="W114" s="84">
        <v>4</v>
      </c>
      <c r="X114" s="2" t="e">
        <f>VLOOKUP(J114,Adicionados!B:M,12,0)</f>
        <v>#N/A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  <c r="AAB114" s="2"/>
      <c r="AAC114" s="2"/>
      <c r="AAD114" s="2"/>
      <c r="AAE114" s="2"/>
      <c r="AAF114" s="2"/>
      <c r="AAG114" s="2"/>
      <c r="AAH114" s="2"/>
      <c r="AAI114" s="2"/>
      <c r="AAJ114" s="2"/>
      <c r="AAK114" s="2"/>
      <c r="AAL114" s="2"/>
      <c r="AAM114" s="2"/>
      <c r="AAN114" s="2"/>
      <c r="AAO114" s="2"/>
      <c r="AAP114" s="2"/>
      <c r="AAQ114" s="2"/>
      <c r="AAR114" s="2"/>
      <c r="AAS114" s="2"/>
      <c r="AAT114" s="2"/>
      <c r="AAU114" s="2"/>
      <c r="AAV114" s="2"/>
      <c r="AAW114" s="2"/>
      <c r="AAX114" s="2"/>
      <c r="AAY114" s="2"/>
      <c r="AAZ114" s="2"/>
      <c r="ABA114" s="2"/>
      <c r="ABB114" s="2"/>
      <c r="ABC114" s="2"/>
      <c r="ABD114" s="2"/>
      <c r="ABE114" s="2"/>
      <c r="ABF114" s="2"/>
      <c r="ABG114" s="2"/>
      <c r="ABH114" s="2"/>
      <c r="ABI114" s="2"/>
      <c r="ABJ114" s="2"/>
      <c r="ABK114" s="2"/>
      <c r="ABL114" s="2"/>
      <c r="ABM114" s="2"/>
      <c r="ABN114" s="2"/>
      <c r="ABO114" s="2"/>
      <c r="ABP114" s="2"/>
      <c r="ABQ114" s="2"/>
      <c r="ABR114" s="2"/>
      <c r="ABS114" s="2"/>
      <c r="ABT114" s="2"/>
      <c r="ABU114" s="2"/>
      <c r="ABV114" s="2"/>
      <c r="ABW114" s="2"/>
      <c r="ABX114" s="2"/>
      <c r="ABY114" s="2"/>
      <c r="ABZ114" s="2"/>
      <c r="ACA114" s="2"/>
      <c r="ACB114" s="2"/>
      <c r="ACC114" s="2"/>
      <c r="ACD114" s="2"/>
      <c r="ACE114" s="2"/>
      <c r="ACF114" s="2"/>
      <c r="ACG114" s="2"/>
      <c r="ACH114" s="2"/>
      <c r="ACI114" s="2"/>
      <c r="ACJ114" s="2"/>
      <c r="ACK114" s="2"/>
      <c r="ACL114" s="2"/>
      <c r="ACM114" s="2"/>
      <c r="ACN114" s="2"/>
      <c r="ACO114" s="2"/>
      <c r="ACP114" s="2"/>
      <c r="ACQ114" s="2"/>
      <c r="ACR114" s="2"/>
      <c r="ACS114" s="2"/>
      <c r="ACT114" s="2"/>
      <c r="ACU114" s="2"/>
      <c r="ACV114" s="2"/>
      <c r="ACW114" s="2"/>
      <c r="ACX114" s="2"/>
      <c r="ACY114" s="2"/>
      <c r="ACZ114" s="2"/>
      <c r="ADA114" s="2"/>
      <c r="ADB114" s="2"/>
      <c r="ADC114" s="2"/>
      <c r="ADD114" s="2"/>
      <c r="ADE114" s="2"/>
      <c r="ADF114" s="2"/>
      <c r="ADG114" s="2"/>
      <c r="ADH114" s="2"/>
      <c r="ADI114" s="2"/>
      <c r="ADJ114" s="2"/>
      <c r="ADK114" s="2"/>
      <c r="ADL114" s="2"/>
      <c r="ADM114" s="2"/>
      <c r="ADN114" s="2"/>
      <c r="ADO114" s="2"/>
      <c r="ADP114" s="2"/>
      <c r="ADQ114" s="2"/>
      <c r="ADR114" s="2"/>
      <c r="ADS114" s="2"/>
      <c r="ADT114" s="2"/>
      <c r="ADU114" s="2"/>
      <c r="ADV114" s="2"/>
      <c r="ADW114" s="2"/>
      <c r="ADX114" s="2"/>
      <c r="ADY114" s="2"/>
      <c r="ADZ114" s="2"/>
      <c r="AEA114" s="2"/>
      <c r="AEB114" s="2"/>
      <c r="AEC114" s="2"/>
      <c r="AED114" s="2"/>
      <c r="AEE114" s="2"/>
      <c r="AEF114" s="2"/>
      <c r="AEG114" s="2"/>
      <c r="AEH114" s="2"/>
      <c r="AEI114" s="2"/>
      <c r="AEJ114" s="2"/>
      <c r="AEK114" s="2"/>
      <c r="AEL114" s="2"/>
      <c r="AEM114" s="2"/>
      <c r="AEN114" s="2"/>
      <c r="AEO114" s="2"/>
      <c r="AEP114" s="2"/>
      <c r="AEQ114" s="2"/>
      <c r="AER114" s="2"/>
      <c r="AES114" s="2"/>
      <c r="AET114" s="2"/>
      <c r="AEU114" s="2"/>
      <c r="AEV114" s="2"/>
      <c r="AEW114" s="2"/>
      <c r="AEX114" s="2"/>
      <c r="AEY114" s="2"/>
      <c r="AEZ114" s="2"/>
      <c r="AFA114" s="2"/>
      <c r="AFB114" s="2"/>
      <c r="AFC114" s="2"/>
      <c r="AFD114" s="2"/>
      <c r="AFE114" s="2"/>
      <c r="AFF114" s="2"/>
      <c r="AFG114" s="2"/>
      <c r="AFH114" s="2"/>
      <c r="AFI114" s="2"/>
      <c r="AFJ114" s="2"/>
      <c r="AFK114" s="2"/>
      <c r="AFL114" s="2"/>
      <c r="AFM114" s="2"/>
      <c r="AFN114" s="2"/>
      <c r="AFO114" s="2"/>
      <c r="AFP114" s="2"/>
      <c r="AFQ114" s="2"/>
      <c r="AFR114" s="2"/>
      <c r="AFS114" s="2"/>
      <c r="AFT114" s="2"/>
      <c r="AFU114" s="2"/>
      <c r="AFV114" s="2"/>
      <c r="AFW114" s="2"/>
      <c r="AFX114" s="2"/>
      <c r="AFY114" s="2"/>
      <c r="AFZ114" s="2"/>
      <c r="AGA114" s="2"/>
      <c r="AGB114" s="2"/>
      <c r="AGC114" s="2"/>
      <c r="AGD114" s="2"/>
      <c r="AGE114" s="2"/>
      <c r="AGF114" s="2"/>
      <c r="AGG114" s="2"/>
      <c r="AGH114" s="2"/>
      <c r="AGI114" s="2"/>
      <c r="AGJ114" s="2"/>
      <c r="AGK114" s="2"/>
      <c r="AGL114" s="2"/>
      <c r="AGM114" s="2"/>
      <c r="AGN114" s="2"/>
      <c r="AGO114" s="2"/>
      <c r="AGP114" s="2"/>
      <c r="AGQ114" s="2"/>
      <c r="AGR114" s="2"/>
      <c r="AGS114" s="2"/>
      <c r="AGT114" s="2"/>
      <c r="AGU114" s="2"/>
      <c r="AGV114" s="2"/>
      <c r="AGW114" s="2"/>
      <c r="AGX114" s="2"/>
      <c r="AGY114" s="2"/>
      <c r="AGZ114" s="2"/>
      <c r="AHA114" s="2"/>
      <c r="AHB114" s="2"/>
      <c r="AHC114" s="2"/>
      <c r="AHD114" s="2"/>
      <c r="AHE114" s="2"/>
      <c r="AHF114" s="2"/>
      <c r="AHG114" s="2"/>
      <c r="AHH114" s="2"/>
      <c r="AHI114" s="2"/>
      <c r="AHJ114" s="2"/>
      <c r="AHK114" s="2"/>
      <c r="AHL114" s="2"/>
      <c r="AHM114" s="2"/>
      <c r="AHN114" s="2"/>
      <c r="AHO114" s="2"/>
      <c r="AHP114" s="2"/>
      <c r="AHQ114" s="2"/>
      <c r="AHR114" s="2"/>
      <c r="AHS114" s="2"/>
      <c r="AHT114" s="2"/>
      <c r="AHU114" s="2"/>
      <c r="AHV114" s="2"/>
      <c r="AHW114" s="2"/>
      <c r="AHX114" s="2"/>
      <c r="AHY114" s="2"/>
      <c r="AHZ114" s="2"/>
      <c r="AIA114" s="2"/>
      <c r="AIB114" s="2"/>
      <c r="AIC114" s="2"/>
      <c r="AID114" s="2"/>
      <c r="AIE114" s="2"/>
      <c r="AIF114" s="2"/>
      <c r="AIG114" s="2"/>
      <c r="AIH114" s="2"/>
      <c r="AII114" s="2"/>
      <c r="AIJ114" s="2"/>
      <c r="AIK114" s="2"/>
      <c r="AIL114" s="2"/>
      <c r="AIM114" s="2"/>
      <c r="AIN114" s="2"/>
      <c r="AIO114" s="2"/>
      <c r="AIP114" s="2"/>
      <c r="AIQ114" s="2"/>
      <c r="AIR114" s="2"/>
      <c r="AIS114" s="2"/>
      <c r="AIT114" s="2"/>
      <c r="AIU114" s="2"/>
      <c r="AIV114" s="2"/>
      <c r="AIW114" s="2"/>
      <c r="AIX114" s="2"/>
      <c r="AIY114" s="2"/>
      <c r="AIZ114" s="2"/>
      <c r="AJA114" s="2"/>
      <c r="AJB114" s="2"/>
      <c r="AJC114" s="2"/>
      <c r="AJD114" s="2"/>
      <c r="AJE114" s="2"/>
      <c r="AJF114" s="2"/>
      <c r="AJG114" s="2"/>
      <c r="AJH114" s="2"/>
      <c r="AJI114" s="2"/>
      <c r="AJJ114" s="2"/>
      <c r="AJK114" s="2"/>
      <c r="AJL114" s="2"/>
      <c r="AJM114" s="2"/>
      <c r="AJN114" s="2"/>
      <c r="AJO114" s="2"/>
      <c r="AJP114" s="2"/>
      <c r="AJQ114" s="2"/>
      <c r="AJR114" s="2"/>
      <c r="AJS114" s="2"/>
      <c r="AJT114" s="2"/>
      <c r="AJU114" s="2"/>
      <c r="AJV114" s="2"/>
      <c r="AJW114" s="2"/>
      <c r="AJX114" s="2"/>
      <c r="AJY114" s="2"/>
      <c r="AJZ114" s="2"/>
      <c r="AKA114" s="2"/>
      <c r="AKB114" s="2"/>
      <c r="AKC114" s="2"/>
      <c r="AKD114" s="2"/>
      <c r="AKE114" s="2"/>
      <c r="AKF114" s="2"/>
      <c r="AKG114" s="2"/>
      <c r="AKH114" s="2"/>
      <c r="AKI114" s="2"/>
      <c r="AKJ114" s="2"/>
      <c r="AKK114" s="2"/>
      <c r="AKL114" s="2"/>
      <c r="AKM114" s="2"/>
      <c r="AKN114" s="2"/>
      <c r="AKO114" s="2"/>
      <c r="AKP114" s="2"/>
      <c r="AKQ114" s="2"/>
      <c r="AKR114" s="2"/>
      <c r="AKS114" s="2"/>
      <c r="AKT114" s="2"/>
      <c r="AKU114" s="2"/>
      <c r="AKV114" s="2"/>
      <c r="AKW114" s="2"/>
      <c r="AKX114" s="2"/>
      <c r="AKY114" s="2"/>
      <c r="AKZ114" s="2"/>
      <c r="ALA114" s="2"/>
      <c r="ALB114" s="2"/>
      <c r="ALC114" s="2"/>
      <c r="ALD114" s="2"/>
      <c r="ALE114" s="2"/>
      <c r="ALF114" s="2"/>
      <c r="ALG114" s="2"/>
      <c r="ALH114" s="2"/>
      <c r="ALI114" s="2"/>
      <c r="ALJ114" s="2"/>
      <c r="ALK114" s="2"/>
      <c r="ALL114" s="2"/>
      <c r="ALM114" s="2"/>
      <c r="ALN114" s="2"/>
      <c r="ALO114" s="2"/>
      <c r="ALP114" s="2"/>
      <c r="ALQ114" s="2"/>
      <c r="ALR114" s="2"/>
      <c r="ALS114" s="2"/>
      <c r="ALT114" s="2"/>
      <c r="ALU114" s="2"/>
      <c r="ALV114" s="2"/>
      <c r="ALW114" s="2"/>
      <c r="ALX114" s="2"/>
      <c r="ALY114" s="2"/>
      <c r="ALZ114" s="2"/>
      <c r="AMA114" s="2"/>
      <c r="AMB114" s="2"/>
      <c r="AMC114" s="2"/>
      <c r="AMD114" s="2"/>
      <c r="AME114" s="2"/>
      <c r="AMF114" s="2"/>
      <c r="AMG114" s="2"/>
      <c r="AMH114" s="2"/>
      <c r="AMI114" s="2"/>
      <c r="AMJ114" s="2"/>
    </row>
    <row r="115" spans="1:1024" s="85" customFormat="1" ht="15" customHeight="1">
      <c r="A115" s="74" t="s">
        <v>67</v>
      </c>
      <c r="B115" s="74" t="s">
        <v>370</v>
      </c>
      <c r="C115" s="79" t="s">
        <v>371</v>
      </c>
      <c r="D115" s="74" t="s">
        <v>372</v>
      </c>
      <c r="E115" s="74" t="s">
        <v>373</v>
      </c>
      <c r="F115" s="79" t="s">
        <v>374</v>
      </c>
      <c r="G115" s="74"/>
      <c r="H115" s="74" t="s">
        <v>375</v>
      </c>
      <c r="I115" s="74" t="s">
        <v>86</v>
      </c>
      <c r="J115" s="80">
        <v>210710001430</v>
      </c>
      <c r="K115" s="74" t="s">
        <v>81</v>
      </c>
      <c r="L115" s="74" t="s">
        <v>376</v>
      </c>
      <c r="M115" s="36" t="s">
        <v>377</v>
      </c>
      <c r="N115" s="74" t="s">
        <v>378</v>
      </c>
      <c r="O115" s="81"/>
      <c r="P115" s="82">
        <f>IFERROR(VLOOKUP(J115,'Obs Tecnicas'!$D:$I,5,0),O115)</f>
        <v>44697</v>
      </c>
      <c r="Q115" s="81" t="str">
        <f ca="1">IF(P115&lt;&gt;"",IF(P115+365&gt;TODAY(),"Calibrado","Vencido"),"")</f>
        <v>Calibrado</v>
      </c>
      <c r="R115" s="83">
        <f>IFERROR(VLOOKUP(J115,'Obs Tecnicas'!$D:$G,2,0),"")</f>
        <v>16441</v>
      </c>
      <c r="S115" s="74" t="str">
        <f>IFERROR(VLOOKUP(J115,'Obs Tecnicas'!$D:$G,3,0),"Hexis")</f>
        <v>ER ANALITICA</v>
      </c>
      <c r="T115" s="74">
        <f>IFERROR(VLOOKUP(J115,'Obs Tecnicas'!$D:$G,4,0),"")</f>
        <v>0</v>
      </c>
      <c r="U115" s="2" t="s">
        <v>332</v>
      </c>
      <c r="V115" s="84">
        <f>IF(P115&lt;&gt;"",MONTH(P115),"")</f>
        <v>5</v>
      </c>
      <c r="W115" s="84">
        <v>4</v>
      </c>
      <c r="X115" s="2" t="e">
        <f>VLOOKUP(J115,Adicionados!B:M,12,0)</f>
        <v>#N/A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  <c r="AAB115" s="2"/>
      <c r="AAC115" s="2"/>
      <c r="AAD115" s="2"/>
      <c r="AAE115" s="2"/>
      <c r="AAF115" s="2"/>
      <c r="AAG115" s="2"/>
      <c r="AAH115" s="2"/>
      <c r="AAI115" s="2"/>
      <c r="AAJ115" s="2"/>
      <c r="AAK115" s="2"/>
      <c r="AAL115" s="2"/>
      <c r="AAM115" s="2"/>
      <c r="AAN115" s="2"/>
      <c r="AAO115" s="2"/>
      <c r="AAP115" s="2"/>
      <c r="AAQ115" s="2"/>
      <c r="AAR115" s="2"/>
      <c r="AAS115" s="2"/>
      <c r="AAT115" s="2"/>
      <c r="AAU115" s="2"/>
      <c r="AAV115" s="2"/>
      <c r="AAW115" s="2"/>
      <c r="AAX115" s="2"/>
      <c r="AAY115" s="2"/>
      <c r="AAZ115" s="2"/>
      <c r="ABA115" s="2"/>
      <c r="ABB115" s="2"/>
      <c r="ABC115" s="2"/>
      <c r="ABD115" s="2"/>
      <c r="ABE115" s="2"/>
      <c r="ABF115" s="2"/>
      <c r="ABG115" s="2"/>
      <c r="ABH115" s="2"/>
      <c r="ABI115" s="2"/>
      <c r="ABJ115" s="2"/>
      <c r="ABK115" s="2"/>
      <c r="ABL115" s="2"/>
      <c r="ABM115" s="2"/>
      <c r="ABN115" s="2"/>
      <c r="ABO115" s="2"/>
      <c r="ABP115" s="2"/>
      <c r="ABQ115" s="2"/>
      <c r="ABR115" s="2"/>
      <c r="ABS115" s="2"/>
      <c r="ABT115" s="2"/>
      <c r="ABU115" s="2"/>
      <c r="ABV115" s="2"/>
      <c r="ABW115" s="2"/>
      <c r="ABX115" s="2"/>
      <c r="ABY115" s="2"/>
      <c r="ABZ115" s="2"/>
      <c r="ACA115" s="2"/>
      <c r="ACB115" s="2"/>
      <c r="ACC115" s="2"/>
      <c r="ACD115" s="2"/>
      <c r="ACE115" s="2"/>
      <c r="ACF115" s="2"/>
      <c r="ACG115" s="2"/>
      <c r="ACH115" s="2"/>
      <c r="ACI115" s="2"/>
      <c r="ACJ115" s="2"/>
      <c r="ACK115" s="2"/>
      <c r="ACL115" s="2"/>
      <c r="ACM115" s="2"/>
      <c r="ACN115" s="2"/>
      <c r="ACO115" s="2"/>
      <c r="ACP115" s="2"/>
      <c r="ACQ115" s="2"/>
      <c r="ACR115" s="2"/>
      <c r="ACS115" s="2"/>
      <c r="ACT115" s="2"/>
      <c r="ACU115" s="2"/>
      <c r="ACV115" s="2"/>
      <c r="ACW115" s="2"/>
      <c r="ACX115" s="2"/>
      <c r="ACY115" s="2"/>
      <c r="ACZ115" s="2"/>
      <c r="ADA115" s="2"/>
      <c r="ADB115" s="2"/>
      <c r="ADC115" s="2"/>
      <c r="ADD115" s="2"/>
      <c r="ADE115" s="2"/>
      <c r="ADF115" s="2"/>
      <c r="ADG115" s="2"/>
      <c r="ADH115" s="2"/>
      <c r="ADI115" s="2"/>
      <c r="ADJ115" s="2"/>
      <c r="ADK115" s="2"/>
      <c r="ADL115" s="2"/>
      <c r="ADM115" s="2"/>
      <c r="ADN115" s="2"/>
      <c r="ADO115" s="2"/>
      <c r="ADP115" s="2"/>
      <c r="ADQ115" s="2"/>
      <c r="ADR115" s="2"/>
      <c r="ADS115" s="2"/>
      <c r="ADT115" s="2"/>
      <c r="ADU115" s="2"/>
      <c r="ADV115" s="2"/>
      <c r="ADW115" s="2"/>
      <c r="ADX115" s="2"/>
      <c r="ADY115" s="2"/>
      <c r="ADZ115" s="2"/>
      <c r="AEA115" s="2"/>
      <c r="AEB115" s="2"/>
      <c r="AEC115" s="2"/>
      <c r="AED115" s="2"/>
      <c r="AEE115" s="2"/>
      <c r="AEF115" s="2"/>
      <c r="AEG115" s="2"/>
      <c r="AEH115" s="2"/>
      <c r="AEI115" s="2"/>
      <c r="AEJ115" s="2"/>
      <c r="AEK115" s="2"/>
      <c r="AEL115" s="2"/>
      <c r="AEM115" s="2"/>
      <c r="AEN115" s="2"/>
      <c r="AEO115" s="2"/>
      <c r="AEP115" s="2"/>
      <c r="AEQ115" s="2"/>
      <c r="AER115" s="2"/>
      <c r="AES115" s="2"/>
      <c r="AET115" s="2"/>
      <c r="AEU115" s="2"/>
      <c r="AEV115" s="2"/>
      <c r="AEW115" s="2"/>
      <c r="AEX115" s="2"/>
      <c r="AEY115" s="2"/>
      <c r="AEZ115" s="2"/>
      <c r="AFA115" s="2"/>
      <c r="AFB115" s="2"/>
      <c r="AFC115" s="2"/>
      <c r="AFD115" s="2"/>
      <c r="AFE115" s="2"/>
      <c r="AFF115" s="2"/>
      <c r="AFG115" s="2"/>
      <c r="AFH115" s="2"/>
      <c r="AFI115" s="2"/>
      <c r="AFJ115" s="2"/>
      <c r="AFK115" s="2"/>
      <c r="AFL115" s="2"/>
      <c r="AFM115" s="2"/>
      <c r="AFN115" s="2"/>
      <c r="AFO115" s="2"/>
      <c r="AFP115" s="2"/>
      <c r="AFQ115" s="2"/>
      <c r="AFR115" s="2"/>
      <c r="AFS115" s="2"/>
      <c r="AFT115" s="2"/>
      <c r="AFU115" s="2"/>
      <c r="AFV115" s="2"/>
      <c r="AFW115" s="2"/>
      <c r="AFX115" s="2"/>
      <c r="AFY115" s="2"/>
      <c r="AFZ115" s="2"/>
      <c r="AGA115" s="2"/>
      <c r="AGB115" s="2"/>
      <c r="AGC115" s="2"/>
      <c r="AGD115" s="2"/>
      <c r="AGE115" s="2"/>
      <c r="AGF115" s="2"/>
      <c r="AGG115" s="2"/>
      <c r="AGH115" s="2"/>
      <c r="AGI115" s="2"/>
      <c r="AGJ115" s="2"/>
      <c r="AGK115" s="2"/>
      <c r="AGL115" s="2"/>
      <c r="AGM115" s="2"/>
      <c r="AGN115" s="2"/>
      <c r="AGO115" s="2"/>
      <c r="AGP115" s="2"/>
      <c r="AGQ115" s="2"/>
      <c r="AGR115" s="2"/>
      <c r="AGS115" s="2"/>
      <c r="AGT115" s="2"/>
      <c r="AGU115" s="2"/>
      <c r="AGV115" s="2"/>
      <c r="AGW115" s="2"/>
      <c r="AGX115" s="2"/>
      <c r="AGY115" s="2"/>
      <c r="AGZ115" s="2"/>
      <c r="AHA115" s="2"/>
      <c r="AHB115" s="2"/>
      <c r="AHC115" s="2"/>
      <c r="AHD115" s="2"/>
      <c r="AHE115" s="2"/>
      <c r="AHF115" s="2"/>
      <c r="AHG115" s="2"/>
      <c r="AHH115" s="2"/>
      <c r="AHI115" s="2"/>
      <c r="AHJ115" s="2"/>
      <c r="AHK115" s="2"/>
      <c r="AHL115" s="2"/>
      <c r="AHM115" s="2"/>
      <c r="AHN115" s="2"/>
      <c r="AHO115" s="2"/>
      <c r="AHP115" s="2"/>
      <c r="AHQ115" s="2"/>
      <c r="AHR115" s="2"/>
      <c r="AHS115" s="2"/>
      <c r="AHT115" s="2"/>
      <c r="AHU115" s="2"/>
      <c r="AHV115" s="2"/>
      <c r="AHW115" s="2"/>
      <c r="AHX115" s="2"/>
      <c r="AHY115" s="2"/>
      <c r="AHZ115" s="2"/>
      <c r="AIA115" s="2"/>
      <c r="AIB115" s="2"/>
      <c r="AIC115" s="2"/>
      <c r="AID115" s="2"/>
      <c r="AIE115" s="2"/>
      <c r="AIF115" s="2"/>
      <c r="AIG115" s="2"/>
      <c r="AIH115" s="2"/>
      <c r="AII115" s="2"/>
      <c r="AIJ115" s="2"/>
      <c r="AIK115" s="2"/>
      <c r="AIL115" s="2"/>
      <c r="AIM115" s="2"/>
      <c r="AIN115" s="2"/>
      <c r="AIO115" s="2"/>
      <c r="AIP115" s="2"/>
      <c r="AIQ115" s="2"/>
      <c r="AIR115" s="2"/>
      <c r="AIS115" s="2"/>
      <c r="AIT115" s="2"/>
      <c r="AIU115" s="2"/>
      <c r="AIV115" s="2"/>
      <c r="AIW115" s="2"/>
      <c r="AIX115" s="2"/>
      <c r="AIY115" s="2"/>
      <c r="AIZ115" s="2"/>
      <c r="AJA115" s="2"/>
      <c r="AJB115" s="2"/>
      <c r="AJC115" s="2"/>
      <c r="AJD115" s="2"/>
      <c r="AJE115" s="2"/>
      <c r="AJF115" s="2"/>
      <c r="AJG115" s="2"/>
      <c r="AJH115" s="2"/>
      <c r="AJI115" s="2"/>
      <c r="AJJ115" s="2"/>
      <c r="AJK115" s="2"/>
      <c r="AJL115" s="2"/>
      <c r="AJM115" s="2"/>
      <c r="AJN115" s="2"/>
      <c r="AJO115" s="2"/>
      <c r="AJP115" s="2"/>
      <c r="AJQ115" s="2"/>
      <c r="AJR115" s="2"/>
      <c r="AJS115" s="2"/>
      <c r="AJT115" s="2"/>
      <c r="AJU115" s="2"/>
      <c r="AJV115" s="2"/>
      <c r="AJW115" s="2"/>
      <c r="AJX115" s="2"/>
      <c r="AJY115" s="2"/>
      <c r="AJZ115" s="2"/>
      <c r="AKA115" s="2"/>
      <c r="AKB115" s="2"/>
      <c r="AKC115" s="2"/>
      <c r="AKD115" s="2"/>
      <c r="AKE115" s="2"/>
      <c r="AKF115" s="2"/>
      <c r="AKG115" s="2"/>
      <c r="AKH115" s="2"/>
      <c r="AKI115" s="2"/>
      <c r="AKJ115" s="2"/>
      <c r="AKK115" s="2"/>
      <c r="AKL115" s="2"/>
      <c r="AKM115" s="2"/>
      <c r="AKN115" s="2"/>
      <c r="AKO115" s="2"/>
      <c r="AKP115" s="2"/>
      <c r="AKQ115" s="2"/>
      <c r="AKR115" s="2"/>
      <c r="AKS115" s="2"/>
      <c r="AKT115" s="2"/>
      <c r="AKU115" s="2"/>
      <c r="AKV115" s="2"/>
      <c r="AKW115" s="2"/>
      <c r="AKX115" s="2"/>
      <c r="AKY115" s="2"/>
      <c r="AKZ115" s="2"/>
      <c r="ALA115" s="2"/>
      <c r="ALB115" s="2"/>
      <c r="ALC115" s="2"/>
      <c r="ALD115" s="2"/>
      <c r="ALE115" s="2"/>
      <c r="ALF115" s="2"/>
      <c r="ALG115" s="2"/>
      <c r="ALH115" s="2"/>
      <c r="ALI115" s="2"/>
      <c r="ALJ115" s="2"/>
      <c r="ALK115" s="2"/>
      <c r="ALL115" s="2"/>
      <c r="ALM115" s="2"/>
      <c r="ALN115" s="2"/>
      <c r="ALO115" s="2"/>
      <c r="ALP115" s="2"/>
      <c r="ALQ115" s="2"/>
      <c r="ALR115" s="2"/>
      <c r="ALS115" s="2"/>
      <c r="ALT115" s="2"/>
      <c r="ALU115" s="2"/>
      <c r="ALV115" s="2"/>
      <c r="ALW115" s="2"/>
      <c r="ALX115" s="2"/>
      <c r="ALY115" s="2"/>
      <c r="ALZ115" s="2"/>
      <c r="AMA115" s="2"/>
      <c r="AMB115" s="2"/>
      <c r="AMC115" s="2"/>
      <c r="AMD115" s="2"/>
      <c r="AME115" s="2"/>
      <c r="AMF115" s="2"/>
      <c r="AMG115" s="2"/>
      <c r="AMH115" s="2"/>
      <c r="AMI115" s="2"/>
      <c r="AMJ115" s="2"/>
    </row>
    <row r="116" spans="1:1024" s="85" customFormat="1" ht="15" customHeight="1">
      <c r="A116" s="74" t="s">
        <v>67</v>
      </c>
      <c r="B116" s="74" t="s">
        <v>370</v>
      </c>
      <c r="C116" s="79" t="s">
        <v>371</v>
      </c>
      <c r="D116" s="74" t="s">
        <v>372</v>
      </c>
      <c r="E116" s="74" t="s">
        <v>373</v>
      </c>
      <c r="F116" s="79" t="s">
        <v>374</v>
      </c>
      <c r="G116" s="74"/>
      <c r="H116" s="74" t="s">
        <v>375</v>
      </c>
      <c r="I116" s="74" t="s">
        <v>101</v>
      </c>
      <c r="J116" s="80">
        <v>1483372</v>
      </c>
      <c r="K116" s="74" t="s">
        <v>81</v>
      </c>
      <c r="L116" s="86" t="s">
        <v>148</v>
      </c>
      <c r="M116" s="36" t="s">
        <v>377</v>
      </c>
      <c r="N116" s="74" t="s">
        <v>378</v>
      </c>
      <c r="O116" s="81">
        <v>44313</v>
      </c>
      <c r="P116" s="82">
        <f>IFERROR(VLOOKUP(J116,'Obs Tecnicas'!$D:$I,5,0),O116)</f>
        <v>44697</v>
      </c>
      <c r="Q116" s="81" t="str">
        <f ca="1">IF(P116&lt;&gt;"",IF(P116+365&gt;TODAY(),"Calibrado","Vencido"),"")</f>
        <v>Calibrado</v>
      </c>
      <c r="R116" s="83">
        <f>IFERROR(VLOOKUP(J116,'Obs Tecnicas'!$D:$G,2,0),"")</f>
        <v>16440</v>
      </c>
      <c r="S116" s="74" t="str">
        <f>IFERROR(VLOOKUP(J116,'Obs Tecnicas'!$D:$G,3,0),"Hexis")</f>
        <v>ER ANALITICA</v>
      </c>
      <c r="T116" s="74" t="str">
        <f>IFERROR(VLOOKUP(J116,'Obs Tecnicas'!$D:$G,4,0),"")</f>
        <v>Intrumento liberado com restrição, apresenta avarias no display e no detector principal compartimento de cubeta.</v>
      </c>
      <c r="U116" s="2" t="s">
        <v>332</v>
      </c>
      <c r="V116" s="84">
        <f>IF(P116&lt;&gt;"",MONTH(P116),"")</f>
        <v>5</v>
      </c>
      <c r="W116" s="84">
        <v>4</v>
      </c>
      <c r="X116" s="2" t="e">
        <f>VLOOKUP(J116,Adicionados!B:M,12,0)</f>
        <v>#N/A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  <c r="AAB116" s="2"/>
      <c r="AAC116" s="2"/>
      <c r="AAD116" s="2"/>
      <c r="AAE116" s="2"/>
      <c r="AAF116" s="2"/>
      <c r="AAG116" s="2"/>
      <c r="AAH116" s="2"/>
      <c r="AAI116" s="2"/>
      <c r="AAJ116" s="2"/>
      <c r="AAK116" s="2"/>
      <c r="AAL116" s="2"/>
      <c r="AAM116" s="2"/>
      <c r="AAN116" s="2"/>
      <c r="AAO116" s="2"/>
      <c r="AAP116" s="2"/>
      <c r="AAQ116" s="2"/>
      <c r="AAR116" s="2"/>
      <c r="AAS116" s="2"/>
      <c r="AAT116" s="2"/>
      <c r="AAU116" s="2"/>
      <c r="AAV116" s="2"/>
      <c r="AAW116" s="2"/>
      <c r="AAX116" s="2"/>
      <c r="AAY116" s="2"/>
      <c r="AAZ116" s="2"/>
      <c r="ABA116" s="2"/>
      <c r="ABB116" s="2"/>
      <c r="ABC116" s="2"/>
      <c r="ABD116" s="2"/>
      <c r="ABE116" s="2"/>
      <c r="ABF116" s="2"/>
      <c r="ABG116" s="2"/>
      <c r="ABH116" s="2"/>
      <c r="ABI116" s="2"/>
      <c r="ABJ116" s="2"/>
      <c r="ABK116" s="2"/>
      <c r="ABL116" s="2"/>
      <c r="ABM116" s="2"/>
      <c r="ABN116" s="2"/>
      <c r="ABO116" s="2"/>
      <c r="ABP116" s="2"/>
      <c r="ABQ116" s="2"/>
      <c r="ABR116" s="2"/>
      <c r="ABS116" s="2"/>
      <c r="ABT116" s="2"/>
      <c r="ABU116" s="2"/>
      <c r="ABV116" s="2"/>
      <c r="ABW116" s="2"/>
      <c r="ABX116" s="2"/>
      <c r="ABY116" s="2"/>
      <c r="ABZ116" s="2"/>
      <c r="ACA116" s="2"/>
      <c r="ACB116" s="2"/>
      <c r="ACC116" s="2"/>
      <c r="ACD116" s="2"/>
      <c r="ACE116" s="2"/>
      <c r="ACF116" s="2"/>
      <c r="ACG116" s="2"/>
      <c r="ACH116" s="2"/>
      <c r="ACI116" s="2"/>
      <c r="ACJ116" s="2"/>
      <c r="ACK116" s="2"/>
      <c r="ACL116" s="2"/>
      <c r="ACM116" s="2"/>
      <c r="ACN116" s="2"/>
      <c r="ACO116" s="2"/>
      <c r="ACP116" s="2"/>
      <c r="ACQ116" s="2"/>
      <c r="ACR116" s="2"/>
      <c r="ACS116" s="2"/>
      <c r="ACT116" s="2"/>
      <c r="ACU116" s="2"/>
      <c r="ACV116" s="2"/>
      <c r="ACW116" s="2"/>
      <c r="ACX116" s="2"/>
      <c r="ACY116" s="2"/>
      <c r="ACZ116" s="2"/>
      <c r="ADA116" s="2"/>
      <c r="ADB116" s="2"/>
      <c r="ADC116" s="2"/>
      <c r="ADD116" s="2"/>
      <c r="ADE116" s="2"/>
      <c r="ADF116" s="2"/>
      <c r="ADG116" s="2"/>
      <c r="ADH116" s="2"/>
      <c r="ADI116" s="2"/>
      <c r="ADJ116" s="2"/>
      <c r="ADK116" s="2"/>
      <c r="ADL116" s="2"/>
      <c r="ADM116" s="2"/>
      <c r="ADN116" s="2"/>
      <c r="ADO116" s="2"/>
      <c r="ADP116" s="2"/>
      <c r="ADQ116" s="2"/>
      <c r="ADR116" s="2"/>
      <c r="ADS116" s="2"/>
      <c r="ADT116" s="2"/>
      <c r="ADU116" s="2"/>
      <c r="ADV116" s="2"/>
      <c r="ADW116" s="2"/>
      <c r="ADX116" s="2"/>
      <c r="ADY116" s="2"/>
      <c r="ADZ116" s="2"/>
      <c r="AEA116" s="2"/>
      <c r="AEB116" s="2"/>
      <c r="AEC116" s="2"/>
      <c r="AED116" s="2"/>
      <c r="AEE116" s="2"/>
      <c r="AEF116" s="2"/>
      <c r="AEG116" s="2"/>
      <c r="AEH116" s="2"/>
      <c r="AEI116" s="2"/>
      <c r="AEJ116" s="2"/>
      <c r="AEK116" s="2"/>
      <c r="AEL116" s="2"/>
      <c r="AEM116" s="2"/>
      <c r="AEN116" s="2"/>
      <c r="AEO116" s="2"/>
      <c r="AEP116" s="2"/>
      <c r="AEQ116" s="2"/>
      <c r="AER116" s="2"/>
      <c r="AES116" s="2"/>
      <c r="AET116" s="2"/>
      <c r="AEU116" s="2"/>
      <c r="AEV116" s="2"/>
      <c r="AEW116" s="2"/>
      <c r="AEX116" s="2"/>
      <c r="AEY116" s="2"/>
      <c r="AEZ116" s="2"/>
      <c r="AFA116" s="2"/>
      <c r="AFB116" s="2"/>
      <c r="AFC116" s="2"/>
      <c r="AFD116" s="2"/>
      <c r="AFE116" s="2"/>
      <c r="AFF116" s="2"/>
      <c r="AFG116" s="2"/>
      <c r="AFH116" s="2"/>
      <c r="AFI116" s="2"/>
      <c r="AFJ116" s="2"/>
      <c r="AFK116" s="2"/>
      <c r="AFL116" s="2"/>
      <c r="AFM116" s="2"/>
      <c r="AFN116" s="2"/>
      <c r="AFO116" s="2"/>
      <c r="AFP116" s="2"/>
      <c r="AFQ116" s="2"/>
      <c r="AFR116" s="2"/>
      <c r="AFS116" s="2"/>
      <c r="AFT116" s="2"/>
      <c r="AFU116" s="2"/>
      <c r="AFV116" s="2"/>
      <c r="AFW116" s="2"/>
      <c r="AFX116" s="2"/>
      <c r="AFY116" s="2"/>
      <c r="AFZ116" s="2"/>
      <c r="AGA116" s="2"/>
      <c r="AGB116" s="2"/>
      <c r="AGC116" s="2"/>
      <c r="AGD116" s="2"/>
      <c r="AGE116" s="2"/>
      <c r="AGF116" s="2"/>
      <c r="AGG116" s="2"/>
      <c r="AGH116" s="2"/>
      <c r="AGI116" s="2"/>
      <c r="AGJ116" s="2"/>
      <c r="AGK116" s="2"/>
      <c r="AGL116" s="2"/>
      <c r="AGM116" s="2"/>
      <c r="AGN116" s="2"/>
      <c r="AGO116" s="2"/>
      <c r="AGP116" s="2"/>
      <c r="AGQ116" s="2"/>
      <c r="AGR116" s="2"/>
      <c r="AGS116" s="2"/>
      <c r="AGT116" s="2"/>
      <c r="AGU116" s="2"/>
      <c r="AGV116" s="2"/>
      <c r="AGW116" s="2"/>
      <c r="AGX116" s="2"/>
      <c r="AGY116" s="2"/>
      <c r="AGZ116" s="2"/>
      <c r="AHA116" s="2"/>
      <c r="AHB116" s="2"/>
      <c r="AHC116" s="2"/>
      <c r="AHD116" s="2"/>
      <c r="AHE116" s="2"/>
      <c r="AHF116" s="2"/>
      <c r="AHG116" s="2"/>
      <c r="AHH116" s="2"/>
      <c r="AHI116" s="2"/>
      <c r="AHJ116" s="2"/>
      <c r="AHK116" s="2"/>
      <c r="AHL116" s="2"/>
      <c r="AHM116" s="2"/>
      <c r="AHN116" s="2"/>
      <c r="AHO116" s="2"/>
      <c r="AHP116" s="2"/>
      <c r="AHQ116" s="2"/>
      <c r="AHR116" s="2"/>
      <c r="AHS116" s="2"/>
      <c r="AHT116" s="2"/>
      <c r="AHU116" s="2"/>
      <c r="AHV116" s="2"/>
      <c r="AHW116" s="2"/>
      <c r="AHX116" s="2"/>
      <c r="AHY116" s="2"/>
      <c r="AHZ116" s="2"/>
      <c r="AIA116" s="2"/>
      <c r="AIB116" s="2"/>
      <c r="AIC116" s="2"/>
      <c r="AID116" s="2"/>
      <c r="AIE116" s="2"/>
      <c r="AIF116" s="2"/>
      <c r="AIG116" s="2"/>
      <c r="AIH116" s="2"/>
      <c r="AII116" s="2"/>
      <c r="AIJ116" s="2"/>
      <c r="AIK116" s="2"/>
      <c r="AIL116" s="2"/>
      <c r="AIM116" s="2"/>
      <c r="AIN116" s="2"/>
      <c r="AIO116" s="2"/>
      <c r="AIP116" s="2"/>
      <c r="AIQ116" s="2"/>
      <c r="AIR116" s="2"/>
      <c r="AIS116" s="2"/>
      <c r="AIT116" s="2"/>
      <c r="AIU116" s="2"/>
      <c r="AIV116" s="2"/>
      <c r="AIW116" s="2"/>
      <c r="AIX116" s="2"/>
      <c r="AIY116" s="2"/>
      <c r="AIZ116" s="2"/>
      <c r="AJA116" s="2"/>
      <c r="AJB116" s="2"/>
      <c r="AJC116" s="2"/>
      <c r="AJD116" s="2"/>
      <c r="AJE116" s="2"/>
      <c r="AJF116" s="2"/>
      <c r="AJG116" s="2"/>
      <c r="AJH116" s="2"/>
      <c r="AJI116" s="2"/>
      <c r="AJJ116" s="2"/>
      <c r="AJK116" s="2"/>
      <c r="AJL116" s="2"/>
      <c r="AJM116" s="2"/>
      <c r="AJN116" s="2"/>
      <c r="AJO116" s="2"/>
      <c r="AJP116" s="2"/>
      <c r="AJQ116" s="2"/>
      <c r="AJR116" s="2"/>
      <c r="AJS116" s="2"/>
      <c r="AJT116" s="2"/>
      <c r="AJU116" s="2"/>
      <c r="AJV116" s="2"/>
      <c r="AJW116" s="2"/>
      <c r="AJX116" s="2"/>
      <c r="AJY116" s="2"/>
      <c r="AJZ116" s="2"/>
      <c r="AKA116" s="2"/>
      <c r="AKB116" s="2"/>
      <c r="AKC116" s="2"/>
      <c r="AKD116" s="2"/>
      <c r="AKE116" s="2"/>
      <c r="AKF116" s="2"/>
      <c r="AKG116" s="2"/>
      <c r="AKH116" s="2"/>
      <c r="AKI116" s="2"/>
      <c r="AKJ116" s="2"/>
      <c r="AKK116" s="2"/>
      <c r="AKL116" s="2"/>
      <c r="AKM116" s="2"/>
      <c r="AKN116" s="2"/>
      <c r="AKO116" s="2"/>
      <c r="AKP116" s="2"/>
      <c r="AKQ116" s="2"/>
      <c r="AKR116" s="2"/>
      <c r="AKS116" s="2"/>
      <c r="AKT116" s="2"/>
      <c r="AKU116" s="2"/>
      <c r="AKV116" s="2"/>
      <c r="AKW116" s="2"/>
      <c r="AKX116" s="2"/>
      <c r="AKY116" s="2"/>
      <c r="AKZ116" s="2"/>
      <c r="ALA116" s="2"/>
      <c r="ALB116" s="2"/>
      <c r="ALC116" s="2"/>
      <c r="ALD116" s="2"/>
      <c r="ALE116" s="2"/>
      <c r="ALF116" s="2"/>
      <c r="ALG116" s="2"/>
      <c r="ALH116" s="2"/>
      <c r="ALI116" s="2"/>
      <c r="ALJ116" s="2"/>
      <c r="ALK116" s="2"/>
      <c r="ALL116" s="2"/>
      <c r="ALM116" s="2"/>
      <c r="ALN116" s="2"/>
      <c r="ALO116" s="2"/>
      <c r="ALP116" s="2"/>
      <c r="ALQ116" s="2"/>
      <c r="ALR116" s="2"/>
      <c r="ALS116" s="2"/>
      <c r="ALT116" s="2"/>
      <c r="ALU116" s="2"/>
      <c r="ALV116" s="2"/>
      <c r="ALW116" s="2"/>
      <c r="ALX116" s="2"/>
      <c r="ALY116" s="2"/>
      <c r="ALZ116" s="2"/>
      <c r="AMA116" s="2"/>
      <c r="AMB116" s="2"/>
      <c r="AMC116" s="2"/>
      <c r="AMD116" s="2"/>
      <c r="AME116" s="2"/>
      <c r="AMF116" s="2"/>
      <c r="AMG116" s="2"/>
      <c r="AMH116" s="2"/>
      <c r="AMI116" s="2"/>
      <c r="AMJ116" s="2"/>
    </row>
    <row r="117" spans="1:1024" s="85" customFormat="1" ht="15" customHeight="1">
      <c r="A117" s="74" t="s">
        <v>67</v>
      </c>
      <c r="B117" s="74" t="s">
        <v>381</v>
      </c>
      <c r="C117" s="79" t="s">
        <v>382</v>
      </c>
      <c r="D117" s="74" t="s">
        <v>383</v>
      </c>
      <c r="E117" s="74"/>
      <c r="F117" s="79"/>
      <c r="G117" s="74"/>
      <c r="H117" s="74" t="s">
        <v>384</v>
      </c>
      <c r="I117" s="74" t="s">
        <v>101</v>
      </c>
      <c r="J117" s="80">
        <v>1281250</v>
      </c>
      <c r="K117" s="74" t="s">
        <v>81</v>
      </c>
      <c r="L117" s="86" t="s">
        <v>103</v>
      </c>
      <c r="M117" s="36" t="s">
        <v>385</v>
      </c>
      <c r="N117" s="74" t="s">
        <v>386</v>
      </c>
      <c r="O117" s="81"/>
      <c r="P117" s="82">
        <f>IFERROR(VLOOKUP(J117,'Obs Tecnicas'!$D:$I,5,0),O117)</f>
        <v>44769</v>
      </c>
      <c r="Q117" s="81" t="str">
        <f ca="1">IF(P117&lt;&gt;"",IF(P117+365&gt;TODAY(),"Calibrado","Vencido"),"")</f>
        <v>Calibrado</v>
      </c>
      <c r="R117" s="83">
        <f>IFERROR(VLOOKUP(J117,'Obs Tecnicas'!$D:$G,2,0),"")</f>
        <v>17471</v>
      </c>
      <c r="S117" s="74" t="str">
        <f>IFERROR(VLOOKUP(J117,'Obs Tecnicas'!$D:$G,3,0),"Hexis")</f>
        <v>ER ANALITICA</v>
      </c>
      <c r="T117" s="74">
        <f>IFERROR(VLOOKUP(J117,'Obs Tecnicas'!$D:$G,4,0),"")</f>
        <v>0</v>
      </c>
      <c r="U117" s="2" t="s">
        <v>332</v>
      </c>
      <c r="V117" s="84">
        <f>IF(P117&lt;&gt;"",MONTH(P117),"")</f>
        <v>7</v>
      </c>
      <c r="W117" s="84">
        <v>6</v>
      </c>
      <c r="X117" s="2">
        <f>VLOOKUP(J117,Adicionados!B:M,12,0)</f>
        <v>0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  <c r="AAB117" s="2"/>
      <c r="AAC117" s="2"/>
      <c r="AAD117" s="2"/>
      <c r="AAE117" s="2"/>
      <c r="AAF117" s="2"/>
      <c r="AAG117" s="2"/>
      <c r="AAH117" s="2"/>
      <c r="AAI117" s="2"/>
      <c r="AAJ117" s="2"/>
      <c r="AAK117" s="2"/>
      <c r="AAL117" s="2"/>
      <c r="AAM117" s="2"/>
      <c r="AAN117" s="2"/>
      <c r="AAO117" s="2"/>
      <c r="AAP117" s="2"/>
      <c r="AAQ117" s="2"/>
      <c r="AAR117" s="2"/>
      <c r="AAS117" s="2"/>
      <c r="AAT117" s="2"/>
      <c r="AAU117" s="2"/>
      <c r="AAV117" s="2"/>
      <c r="AAW117" s="2"/>
      <c r="AAX117" s="2"/>
      <c r="AAY117" s="2"/>
      <c r="AAZ117" s="2"/>
      <c r="ABA117" s="2"/>
      <c r="ABB117" s="2"/>
      <c r="ABC117" s="2"/>
      <c r="ABD117" s="2"/>
      <c r="ABE117" s="2"/>
      <c r="ABF117" s="2"/>
      <c r="ABG117" s="2"/>
      <c r="ABH117" s="2"/>
      <c r="ABI117" s="2"/>
      <c r="ABJ117" s="2"/>
      <c r="ABK117" s="2"/>
      <c r="ABL117" s="2"/>
      <c r="ABM117" s="2"/>
      <c r="ABN117" s="2"/>
      <c r="ABO117" s="2"/>
      <c r="ABP117" s="2"/>
      <c r="ABQ117" s="2"/>
      <c r="ABR117" s="2"/>
      <c r="ABS117" s="2"/>
      <c r="ABT117" s="2"/>
      <c r="ABU117" s="2"/>
      <c r="ABV117" s="2"/>
      <c r="ABW117" s="2"/>
      <c r="ABX117" s="2"/>
      <c r="ABY117" s="2"/>
      <c r="ABZ117" s="2"/>
      <c r="ACA117" s="2"/>
      <c r="ACB117" s="2"/>
      <c r="ACC117" s="2"/>
      <c r="ACD117" s="2"/>
      <c r="ACE117" s="2"/>
      <c r="ACF117" s="2"/>
      <c r="ACG117" s="2"/>
      <c r="ACH117" s="2"/>
      <c r="ACI117" s="2"/>
      <c r="ACJ117" s="2"/>
      <c r="ACK117" s="2"/>
      <c r="ACL117" s="2"/>
      <c r="ACM117" s="2"/>
      <c r="ACN117" s="2"/>
      <c r="ACO117" s="2"/>
      <c r="ACP117" s="2"/>
      <c r="ACQ117" s="2"/>
      <c r="ACR117" s="2"/>
      <c r="ACS117" s="2"/>
      <c r="ACT117" s="2"/>
      <c r="ACU117" s="2"/>
      <c r="ACV117" s="2"/>
      <c r="ACW117" s="2"/>
      <c r="ACX117" s="2"/>
      <c r="ACY117" s="2"/>
      <c r="ACZ117" s="2"/>
      <c r="ADA117" s="2"/>
      <c r="ADB117" s="2"/>
      <c r="ADC117" s="2"/>
      <c r="ADD117" s="2"/>
      <c r="ADE117" s="2"/>
      <c r="ADF117" s="2"/>
      <c r="ADG117" s="2"/>
      <c r="ADH117" s="2"/>
      <c r="ADI117" s="2"/>
      <c r="ADJ117" s="2"/>
      <c r="ADK117" s="2"/>
      <c r="ADL117" s="2"/>
      <c r="ADM117" s="2"/>
      <c r="ADN117" s="2"/>
      <c r="ADO117" s="2"/>
      <c r="ADP117" s="2"/>
      <c r="ADQ117" s="2"/>
      <c r="ADR117" s="2"/>
      <c r="ADS117" s="2"/>
      <c r="ADT117" s="2"/>
      <c r="ADU117" s="2"/>
      <c r="ADV117" s="2"/>
      <c r="ADW117" s="2"/>
      <c r="ADX117" s="2"/>
      <c r="ADY117" s="2"/>
      <c r="ADZ117" s="2"/>
      <c r="AEA117" s="2"/>
      <c r="AEB117" s="2"/>
      <c r="AEC117" s="2"/>
      <c r="AED117" s="2"/>
      <c r="AEE117" s="2"/>
      <c r="AEF117" s="2"/>
      <c r="AEG117" s="2"/>
      <c r="AEH117" s="2"/>
      <c r="AEI117" s="2"/>
      <c r="AEJ117" s="2"/>
      <c r="AEK117" s="2"/>
      <c r="AEL117" s="2"/>
      <c r="AEM117" s="2"/>
      <c r="AEN117" s="2"/>
      <c r="AEO117" s="2"/>
      <c r="AEP117" s="2"/>
      <c r="AEQ117" s="2"/>
      <c r="AER117" s="2"/>
      <c r="AES117" s="2"/>
      <c r="AET117" s="2"/>
      <c r="AEU117" s="2"/>
      <c r="AEV117" s="2"/>
      <c r="AEW117" s="2"/>
      <c r="AEX117" s="2"/>
      <c r="AEY117" s="2"/>
      <c r="AEZ117" s="2"/>
      <c r="AFA117" s="2"/>
      <c r="AFB117" s="2"/>
      <c r="AFC117" s="2"/>
      <c r="AFD117" s="2"/>
      <c r="AFE117" s="2"/>
      <c r="AFF117" s="2"/>
      <c r="AFG117" s="2"/>
      <c r="AFH117" s="2"/>
      <c r="AFI117" s="2"/>
      <c r="AFJ117" s="2"/>
      <c r="AFK117" s="2"/>
      <c r="AFL117" s="2"/>
      <c r="AFM117" s="2"/>
      <c r="AFN117" s="2"/>
      <c r="AFO117" s="2"/>
      <c r="AFP117" s="2"/>
      <c r="AFQ117" s="2"/>
      <c r="AFR117" s="2"/>
      <c r="AFS117" s="2"/>
      <c r="AFT117" s="2"/>
      <c r="AFU117" s="2"/>
      <c r="AFV117" s="2"/>
      <c r="AFW117" s="2"/>
      <c r="AFX117" s="2"/>
      <c r="AFY117" s="2"/>
      <c r="AFZ117" s="2"/>
      <c r="AGA117" s="2"/>
      <c r="AGB117" s="2"/>
      <c r="AGC117" s="2"/>
      <c r="AGD117" s="2"/>
      <c r="AGE117" s="2"/>
      <c r="AGF117" s="2"/>
      <c r="AGG117" s="2"/>
      <c r="AGH117" s="2"/>
      <c r="AGI117" s="2"/>
      <c r="AGJ117" s="2"/>
      <c r="AGK117" s="2"/>
      <c r="AGL117" s="2"/>
      <c r="AGM117" s="2"/>
      <c r="AGN117" s="2"/>
      <c r="AGO117" s="2"/>
      <c r="AGP117" s="2"/>
      <c r="AGQ117" s="2"/>
      <c r="AGR117" s="2"/>
      <c r="AGS117" s="2"/>
      <c r="AGT117" s="2"/>
      <c r="AGU117" s="2"/>
      <c r="AGV117" s="2"/>
      <c r="AGW117" s="2"/>
      <c r="AGX117" s="2"/>
      <c r="AGY117" s="2"/>
      <c r="AGZ117" s="2"/>
      <c r="AHA117" s="2"/>
      <c r="AHB117" s="2"/>
      <c r="AHC117" s="2"/>
      <c r="AHD117" s="2"/>
      <c r="AHE117" s="2"/>
      <c r="AHF117" s="2"/>
      <c r="AHG117" s="2"/>
      <c r="AHH117" s="2"/>
      <c r="AHI117" s="2"/>
      <c r="AHJ117" s="2"/>
      <c r="AHK117" s="2"/>
      <c r="AHL117" s="2"/>
      <c r="AHM117" s="2"/>
      <c r="AHN117" s="2"/>
      <c r="AHO117" s="2"/>
      <c r="AHP117" s="2"/>
      <c r="AHQ117" s="2"/>
      <c r="AHR117" s="2"/>
      <c r="AHS117" s="2"/>
      <c r="AHT117" s="2"/>
      <c r="AHU117" s="2"/>
      <c r="AHV117" s="2"/>
      <c r="AHW117" s="2"/>
      <c r="AHX117" s="2"/>
      <c r="AHY117" s="2"/>
      <c r="AHZ117" s="2"/>
      <c r="AIA117" s="2"/>
      <c r="AIB117" s="2"/>
      <c r="AIC117" s="2"/>
      <c r="AID117" s="2"/>
      <c r="AIE117" s="2"/>
      <c r="AIF117" s="2"/>
      <c r="AIG117" s="2"/>
      <c r="AIH117" s="2"/>
      <c r="AII117" s="2"/>
      <c r="AIJ117" s="2"/>
      <c r="AIK117" s="2"/>
      <c r="AIL117" s="2"/>
      <c r="AIM117" s="2"/>
      <c r="AIN117" s="2"/>
      <c r="AIO117" s="2"/>
      <c r="AIP117" s="2"/>
      <c r="AIQ117" s="2"/>
      <c r="AIR117" s="2"/>
      <c r="AIS117" s="2"/>
      <c r="AIT117" s="2"/>
      <c r="AIU117" s="2"/>
      <c r="AIV117" s="2"/>
      <c r="AIW117" s="2"/>
      <c r="AIX117" s="2"/>
      <c r="AIY117" s="2"/>
      <c r="AIZ117" s="2"/>
      <c r="AJA117" s="2"/>
      <c r="AJB117" s="2"/>
      <c r="AJC117" s="2"/>
      <c r="AJD117" s="2"/>
      <c r="AJE117" s="2"/>
      <c r="AJF117" s="2"/>
      <c r="AJG117" s="2"/>
      <c r="AJH117" s="2"/>
      <c r="AJI117" s="2"/>
      <c r="AJJ117" s="2"/>
      <c r="AJK117" s="2"/>
      <c r="AJL117" s="2"/>
      <c r="AJM117" s="2"/>
      <c r="AJN117" s="2"/>
      <c r="AJO117" s="2"/>
      <c r="AJP117" s="2"/>
      <c r="AJQ117" s="2"/>
      <c r="AJR117" s="2"/>
      <c r="AJS117" s="2"/>
      <c r="AJT117" s="2"/>
      <c r="AJU117" s="2"/>
      <c r="AJV117" s="2"/>
      <c r="AJW117" s="2"/>
      <c r="AJX117" s="2"/>
      <c r="AJY117" s="2"/>
      <c r="AJZ117" s="2"/>
      <c r="AKA117" s="2"/>
      <c r="AKB117" s="2"/>
      <c r="AKC117" s="2"/>
      <c r="AKD117" s="2"/>
      <c r="AKE117" s="2"/>
      <c r="AKF117" s="2"/>
      <c r="AKG117" s="2"/>
      <c r="AKH117" s="2"/>
      <c r="AKI117" s="2"/>
      <c r="AKJ117" s="2"/>
      <c r="AKK117" s="2"/>
      <c r="AKL117" s="2"/>
      <c r="AKM117" s="2"/>
      <c r="AKN117" s="2"/>
      <c r="AKO117" s="2"/>
      <c r="AKP117" s="2"/>
      <c r="AKQ117" s="2"/>
      <c r="AKR117" s="2"/>
      <c r="AKS117" s="2"/>
      <c r="AKT117" s="2"/>
      <c r="AKU117" s="2"/>
      <c r="AKV117" s="2"/>
      <c r="AKW117" s="2"/>
      <c r="AKX117" s="2"/>
      <c r="AKY117" s="2"/>
      <c r="AKZ117" s="2"/>
      <c r="ALA117" s="2"/>
      <c r="ALB117" s="2"/>
      <c r="ALC117" s="2"/>
      <c r="ALD117" s="2"/>
      <c r="ALE117" s="2"/>
      <c r="ALF117" s="2"/>
      <c r="ALG117" s="2"/>
      <c r="ALH117" s="2"/>
      <c r="ALI117" s="2"/>
      <c r="ALJ117" s="2"/>
      <c r="ALK117" s="2"/>
      <c r="ALL117" s="2"/>
      <c r="ALM117" s="2"/>
      <c r="ALN117" s="2"/>
      <c r="ALO117" s="2"/>
      <c r="ALP117" s="2"/>
      <c r="ALQ117" s="2"/>
      <c r="ALR117" s="2"/>
      <c r="ALS117" s="2"/>
      <c r="ALT117" s="2"/>
      <c r="ALU117" s="2"/>
      <c r="ALV117" s="2"/>
      <c r="ALW117" s="2"/>
      <c r="ALX117" s="2"/>
      <c r="ALY117" s="2"/>
      <c r="ALZ117" s="2"/>
      <c r="AMA117" s="2"/>
      <c r="AMB117" s="2"/>
      <c r="AMC117" s="2"/>
      <c r="AMD117" s="2"/>
      <c r="AME117" s="2"/>
      <c r="AMF117" s="2"/>
      <c r="AMG117" s="2"/>
      <c r="AMH117" s="2"/>
      <c r="AMI117" s="2"/>
      <c r="AMJ117" s="2"/>
    </row>
    <row r="118" spans="1:1024" s="85" customFormat="1" ht="15" customHeight="1">
      <c r="A118" s="74" t="s">
        <v>67</v>
      </c>
      <c r="B118" s="74" t="s">
        <v>387</v>
      </c>
      <c r="C118" s="79" t="s">
        <v>388</v>
      </c>
      <c r="D118" s="74" t="s">
        <v>389</v>
      </c>
      <c r="E118" s="74"/>
      <c r="F118" s="79"/>
      <c r="G118" s="74"/>
      <c r="H118" s="74" t="s">
        <v>384</v>
      </c>
      <c r="I118" s="74" t="s">
        <v>79</v>
      </c>
      <c r="J118" s="80">
        <v>203166601031</v>
      </c>
      <c r="K118" s="74" t="s">
        <v>81</v>
      </c>
      <c r="L118" s="86" t="s">
        <v>186</v>
      </c>
      <c r="M118" s="36" t="s">
        <v>385</v>
      </c>
      <c r="N118" s="74" t="s">
        <v>386</v>
      </c>
      <c r="O118" s="81"/>
      <c r="P118" s="82">
        <f>IFERROR(VLOOKUP(J118,'Obs Tecnicas'!$D:$I,5,0),O118)</f>
        <v>44769</v>
      </c>
      <c r="Q118" s="81" t="str">
        <f ca="1">IF(P118&lt;&gt;"",IF(P118+365&gt;TODAY(),"Calibrado","Vencido"),"")</f>
        <v>Calibrado</v>
      </c>
      <c r="R118" s="83">
        <f>IFERROR(VLOOKUP(J118,'Obs Tecnicas'!$D:$G,2,0),"")</f>
        <v>17472</v>
      </c>
      <c r="S118" s="74" t="str">
        <f>IFERROR(VLOOKUP(J118,'Obs Tecnicas'!$D:$G,3,0),"Hexis")</f>
        <v>ER ANALITICA</v>
      </c>
      <c r="T118" s="74">
        <f>IFERROR(VLOOKUP(J118,'Obs Tecnicas'!$D:$G,4,0),"")</f>
        <v>0</v>
      </c>
      <c r="U118" s="2" t="s">
        <v>332</v>
      </c>
      <c r="V118" s="84">
        <f>IF(P118&lt;&gt;"",MONTH(P118),"")</f>
        <v>7</v>
      </c>
      <c r="W118" s="84">
        <v>1</v>
      </c>
      <c r="X118" s="2">
        <f>VLOOKUP(J118,Adicionados!B:M,12,0)</f>
        <v>0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  <c r="AAB118" s="2"/>
      <c r="AAC118" s="2"/>
      <c r="AAD118" s="2"/>
      <c r="AAE118" s="2"/>
      <c r="AAF118" s="2"/>
      <c r="AAG118" s="2"/>
      <c r="AAH118" s="2"/>
      <c r="AAI118" s="2"/>
      <c r="AAJ118" s="2"/>
      <c r="AAK118" s="2"/>
      <c r="AAL118" s="2"/>
      <c r="AAM118" s="2"/>
      <c r="AAN118" s="2"/>
      <c r="AAO118" s="2"/>
      <c r="AAP118" s="2"/>
      <c r="AAQ118" s="2"/>
      <c r="AAR118" s="2"/>
      <c r="AAS118" s="2"/>
      <c r="AAT118" s="2"/>
      <c r="AAU118" s="2"/>
      <c r="AAV118" s="2"/>
      <c r="AAW118" s="2"/>
      <c r="AAX118" s="2"/>
      <c r="AAY118" s="2"/>
      <c r="AAZ118" s="2"/>
      <c r="ABA118" s="2"/>
      <c r="ABB118" s="2"/>
      <c r="ABC118" s="2"/>
      <c r="ABD118" s="2"/>
      <c r="ABE118" s="2"/>
      <c r="ABF118" s="2"/>
      <c r="ABG118" s="2"/>
      <c r="ABH118" s="2"/>
      <c r="ABI118" s="2"/>
      <c r="ABJ118" s="2"/>
      <c r="ABK118" s="2"/>
      <c r="ABL118" s="2"/>
      <c r="ABM118" s="2"/>
      <c r="ABN118" s="2"/>
      <c r="ABO118" s="2"/>
      <c r="ABP118" s="2"/>
      <c r="ABQ118" s="2"/>
      <c r="ABR118" s="2"/>
      <c r="ABS118" s="2"/>
      <c r="ABT118" s="2"/>
      <c r="ABU118" s="2"/>
      <c r="ABV118" s="2"/>
      <c r="ABW118" s="2"/>
      <c r="ABX118" s="2"/>
      <c r="ABY118" s="2"/>
      <c r="ABZ118" s="2"/>
      <c r="ACA118" s="2"/>
      <c r="ACB118" s="2"/>
      <c r="ACC118" s="2"/>
      <c r="ACD118" s="2"/>
      <c r="ACE118" s="2"/>
      <c r="ACF118" s="2"/>
      <c r="ACG118" s="2"/>
      <c r="ACH118" s="2"/>
      <c r="ACI118" s="2"/>
      <c r="ACJ118" s="2"/>
      <c r="ACK118" s="2"/>
      <c r="ACL118" s="2"/>
      <c r="ACM118" s="2"/>
      <c r="ACN118" s="2"/>
      <c r="ACO118" s="2"/>
      <c r="ACP118" s="2"/>
      <c r="ACQ118" s="2"/>
      <c r="ACR118" s="2"/>
      <c r="ACS118" s="2"/>
      <c r="ACT118" s="2"/>
      <c r="ACU118" s="2"/>
      <c r="ACV118" s="2"/>
      <c r="ACW118" s="2"/>
      <c r="ACX118" s="2"/>
      <c r="ACY118" s="2"/>
      <c r="ACZ118" s="2"/>
      <c r="ADA118" s="2"/>
      <c r="ADB118" s="2"/>
      <c r="ADC118" s="2"/>
      <c r="ADD118" s="2"/>
      <c r="ADE118" s="2"/>
      <c r="ADF118" s="2"/>
      <c r="ADG118" s="2"/>
      <c r="ADH118" s="2"/>
      <c r="ADI118" s="2"/>
      <c r="ADJ118" s="2"/>
      <c r="ADK118" s="2"/>
      <c r="ADL118" s="2"/>
      <c r="ADM118" s="2"/>
      <c r="ADN118" s="2"/>
      <c r="ADO118" s="2"/>
      <c r="ADP118" s="2"/>
      <c r="ADQ118" s="2"/>
      <c r="ADR118" s="2"/>
      <c r="ADS118" s="2"/>
      <c r="ADT118" s="2"/>
      <c r="ADU118" s="2"/>
      <c r="ADV118" s="2"/>
      <c r="ADW118" s="2"/>
      <c r="ADX118" s="2"/>
      <c r="ADY118" s="2"/>
      <c r="ADZ118" s="2"/>
      <c r="AEA118" s="2"/>
      <c r="AEB118" s="2"/>
      <c r="AEC118" s="2"/>
      <c r="AED118" s="2"/>
      <c r="AEE118" s="2"/>
      <c r="AEF118" s="2"/>
      <c r="AEG118" s="2"/>
      <c r="AEH118" s="2"/>
      <c r="AEI118" s="2"/>
      <c r="AEJ118" s="2"/>
      <c r="AEK118" s="2"/>
      <c r="AEL118" s="2"/>
      <c r="AEM118" s="2"/>
      <c r="AEN118" s="2"/>
      <c r="AEO118" s="2"/>
      <c r="AEP118" s="2"/>
      <c r="AEQ118" s="2"/>
      <c r="AER118" s="2"/>
      <c r="AES118" s="2"/>
      <c r="AET118" s="2"/>
      <c r="AEU118" s="2"/>
      <c r="AEV118" s="2"/>
      <c r="AEW118" s="2"/>
      <c r="AEX118" s="2"/>
      <c r="AEY118" s="2"/>
      <c r="AEZ118" s="2"/>
      <c r="AFA118" s="2"/>
      <c r="AFB118" s="2"/>
      <c r="AFC118" s="2"/>
      <c r="AFD118" s="2"/>
      <c r="AFE118" s="2"/>
      <c r="AFF118" s="2"/>
      <c r="AFG118" s="2"/>
      <c r="AFH118" s="2"/>
      <c r="AFI118" s="2"/>
      <c r="AFJ118" s="2"/>
      <c r="AFK118" s="2"/>
      <c r="AFL118" s="2"/>
      <c r="AFM118" s="2"/>
      <c r="AFN118" s="2"/>
      <c r="AFO118" s="2"/>
      <c r="AFP118" s="2"/>
      <c r="AFQ118" s="2"/>
      <c r="AFR118" s="2"/>
      <c r="AFS118" s="2"/>
      <c r="AFT118" s="2"/>
      <c r="AFU118" s="2"/>
      <c r="AFV118" s="2"/>
      <c r="AFW118" s="2"/>
      <c r="AFX118" s="2"/>
      <c r="AFY118" s="2"/>
      <c r="AFZ118" s="2"/>
      <c r="AGA118" s="2"/>
      <c r="AGB118" s="2"/>
      <c r="AGC118" s="2"/>
      <c r="AGD118" s="2"/>
      <c r="AGE118" s="2"/>
      <c r="AGF118" s="2"/>
      <c r="AGG118" s="2"/>
      <c r="AGH118" s="2"/>
      <c r="AGI118" s="2"/>
      <c r="AGJ118" s="2"/>
      <c r="AGK118" s="2"/>
      <c r="AGL118" s="2"/>
      <c r="AGM118" s="2"/>
      <c r="AGN118" s="2"/>
      <c r="AGO118" s="2"/>
      <c r="AGP118" s="2"/>
      <c r="AGQ118" s="2"/>
      <c r="AGR118" s="2"/>
      <c r="AGS118" s="2"/>
      <c r="AGT118" s="2"/>
      <c r="AGU118" s="2"/>
      <c r="AGV118" s="2"/>
      <c r="AGW118" s="2"/>
      <c r="AGX118" s="2"/>
      <c r="AGY118" s="2"/>
      <c r="AGZ118" s="2"/>
      <c r="AHA118" s="2"/>
      <c r="AHB118" s="2"/>
      <c r="AHC118" s="2"/>
      <c r="AHD118" s="2"/>
      <c r="AHE118" s="2"/>
      <c r="AHF118" s="2"/>
      <c r="AHG118" s="2"/>
      <c r="AHH118" s="2"/>
      <c r="AHI118" s="2"/>
      <c r="AHJ118" s="2"/>
      <c r="AHK118" s="2"/>
      <c r="AHL118" s="2"/>
      <c r="AHM118" s="2"/>
      <c r="AHN118" s="2"/>
      <c r="AHO118" s="2"/>
      <c r="AHP118" s="2"/>
      <c r="AHQ118" s="2"/>
      <c r="AHR118" s="2"/>
      <c r="AHS118" s="2"/>
      <c r="AHT118" s="2"/>
      <c r="AHU118" s="2"/>
      <c r="AHV118" s="2"/>
      <c r="AHW118" s="2"/>
      <c r="AHX118" s="2"/>
      <c r="AHY118" s="2"/>
      <c r="AHZ118" s="2"/>
      <c r="AIA118" s="2"/>
      <c r="AIB118" s="2"/>
      <c r="AIC118" s="2"/>
      <c r="AID118" s="2"/>
      <c r="AIE118" s="2"/>
      <c r="AIF118" s="2"/>
      <c r="AIG118" s="2"/>
      <c r="AIH118" s="2"/>
      <c r="AII118" s="2"/>
      <c r="AIJ118" s="2"/>
      <c r="AIK118" s="2"/>
      <c r="AIL118" s="2"/>
      <c r="AIM118" s="2"/>
      <c r="AIN118" s="2"/>
      <c r="AIO118" s="2"/>
      <c r="AIP118" s="2"/>
      <c r="AIQ118" s="2"/>
      <c r="AIR118" s="2"/>
      <c r="AIS118" s="2"/>
      <c r="AIT118" s="2"/>
      <c r="AIU118" s="2"/>
      <c r="AIV118" s="2"/>
      <c r="AIW118" s="2"/>
      <c r="AIX118" s="2"/>
      <c r="AIY118" s="2"/>
      <c r="AIZ118" s="2"/>
      <c r="AJA118" s="2"/>
      <c r="AJB118" s="2"/>
      <c r="AJC118" s="2"/>
      <c r="AJD118" s="2"/>
      <c r="AJE118" s="2"/>
      <c r="AJF118" s="2"/>
      <c r="AJG118" s="2"/>
      <c r="AJH118" s="2"/>
      <c r="AJI118" s="2"/>
      <c r="AJJ118" s="2"/>
      <c r="AJK118" s="2"/>
      <c r="AJL118" s="2"/>
      <c r="AJM118" s="2"/>
      <c r="AJN118" s="2"/>
      <c r="AJO118" s="2"/>
      <c r="AJP118" s="2"/>
      <c r="AJQ118" s="2"/>
      <c r="AJR118" s="2"/>
      <c r="AJS118" s="2"/>
      <c r="AJT118" s="2"/>
      <c r="AJU118" s="2"/>
      <c r="AJV118" s="2"/>
      <c r="AJW118" s="2"/>
      <c r="AJX118" s="2"/>
      <c r="AJY118" s="2"/>
      <c r="AJZ118" s="2"/>
      <c r="AKA118" s="2"/>
      <c r="AKB118" s="2"/>
      <c r="AKC118" s="2"/>
      <c r="AKD118" s="2"/>
      <c r="AKE118" s="2"/>
      <c r="AKF118" s="2"/>
      <c r="AKG118" s="2"/>
      <c r="AKH118" s="2"/>
      <c r="AKI118" s="2"/>
      <c r="AKJ118" s="2"/>
      <c r="AKK118" s="2"/>
      <c r="AKL118" s="2"/>
      <c r="AKM118" s="2"/>
      <c r="AKN118" s="2"/>
      <c r="AKO118" s="2"/>
      <c r="AKP118" s="2"/>
      <c r="AKQ118" s="2"/>
      <c r="AKR118" s="2"/>
      <c r="AKS118" s="2"/>
      <c r="AKT118" s="2"/>
      <c r="AKU118" s="2"/>
      <c r="AKV118" s="2"/>
      <c r="AKW118" s="2"/>
      <c r="AKX118" s="2"/>
      <c r="AKY118" s="2"/>
      <c r="AKZ118" s="2"/>
      <c r="ALA118" s="2"/>
      <c r="ALB118" s="2"/>
      <c r="ALC118" s="2"/>
      <c r="ALD118" s="2"/>
      <c r="ALE118" s="2"/>
      <c r="ALF118" s="2"/>
      <c r="ALG118" s="2"/>
      <c r="ALH118" s="2"/>
      <c r="ALI118" s="2"/>
      <c r="ALJ118" s="2"/>
      <c r="ALK118" s="2"/>
      <c r="ALL118" s="2"/>
      <c r="ALM118" s="2"/>
      <c r="ALN118" s="2"/>
      <c r="ALO118" s="2"/>
      <c r="ALP118" s="2"/>
      <c r="ALQ118" s="2"/>
      <c r="ALR118" s="2"/>
      <c r="ALS118" s="2"/>
      <c r="ALT118" s="2"/>
      <c r="ALU118" s="2"/>
      <c r="ALV118" s="2"/>
      <c r="ALW118" s="2"/>
      <c r="ALX118" s="2"/>
      <c r="ALY118" s="2"/>
      <c r="ALZ118" s="2"/>
      <c r="AMA118" s="2"/>
      <c r="AMB118" s="2"/>
      <c r="AMC118" s="2"/>
      <c r="AMD118" s="2"/>
      <c r="AME118" s="2"/>
      <c r="AMF118" s="2"/>
      <c r="AMG118" s="2"/>
      <c r="AMH118" s="2"/>
      <c r="AMI118" s="2"/>
      <c r="AMJ118" s="2"/>
    </row>
    <row r="119" spans="1:1024" ht="15" customHeight="1">
      <c r="A119" s="74" t="s">
        <v>67</v>
      </c>
      <c r="B119" s="74" t="s">
        <v>387</v>
      </c>
      <c r="C119" s="79" t="s">
        <v>388</v>
      </c>
      <c r="D119" s="74" t="s">
        <v>389</v>
      </c>
      <c r="F119" s="79"/>
      <c r="H119" s="74" t="s">
        <v>384</v>
      </c>
      <c r="I119" s="74" t="s">
        <v>86</v>
      </c>
      <c r="J119" s="80">
        <v>2905645</v>
      </c>
      <c r="K119" s="74" t="s">
        <v>136</v>
      </c>
      <c r="L119" s="86" t="s">
        <v>137</v>
      </c>
      <c r="M119" s="36" t="s">
        <v>385</v>
      </c>
      <c r="N119" s="74" t="s">
        <v>386</v>
      </c>
      <c r="O119" s="81"/>
      <c r="P119" s="82">
        <f>IFERROR(VLOOKUP(J119,'Obs Tecnicas'!$D:$I,5,0),O119)</f>
        <v>44769</v>
      </c>
      <c r="Q119" s="81" t="str">
        <f ca="1">IF(P119&lt;&gt;"",IF(P119+365&gt;TODAY(),"Calibrado","Vencido"),"")</f>
        <v>Calibrado</v>
      </c>
      <c r="R119" s="83">
        <f>IFERROR(VLOOKUP(J119,'Obs Tecnicas'!$D:$G,2,0),"")</f>
        <v>17473</v>
      </c>
      <c r="S119" s="74" t="str">
        <f>IFERROR(VLOOKUP(J119,'Obs Tecnicas'!$D:$G,3,0),"Hexis")</f>
        <v>ER ANALITICA</v>
      </c>
      <c r="T119" s="74">
        <f>IFERROR(VLOOKUP(J119,'Obs Tecnicas'!$D:$G,4,0),"")</f>
        <v>0</v>
      </c>
      <c r="U119" s="2" t="s">
        <v>332</v>
      </c>
      <c r="V119" s="84">
        <f>IF(P119&lt;&gt;"",MONTH(P119),"")</f>
        <v>7</v>
      </c>
      <c r="W119" s="84">
        <v>1</v>
      </c>
      <c r="X119" s="2">
        <f>VLOOKUP(J119,Adicionados!B:M,12,0)</f>
        <v>0</v>
      </c>
    </row>
    <row r="120" spans="1:1024" ht="15" customHeight="1">
      <c r="A120" s="74" t="s">
        <v>67</v>
      </c>
      <c r="B120" s="74" t="s">
        <v>387</v>
      </c>
      <c r="C120" s="79" t="s">
        <v>388</v>
      </c>
      <c r="D120" s="74" t="s">
        <v>389</v>
      </c>
      <c r="F120" s="79"/>
      <c r="H120" s="74" t="s">
        <v>384</v>
      </c>
      <c r="I120" s="74" t="s">
        <v>218</v>
      </c>
      <c r="J120" s="80">
        <v>4239785</v>
      </c>
      <c r="K120" s="74" t="s">
        <v>84</v>
      </c>
      <c r="L120" s="86" t="s">
        <v>366</v>
      </c>
      <c r="M120" s="36" t="s">
        <v>385</v>
      </c>
      <c r="N120" s="74" t="s">
        <v>386</v>
      </c>
      <c r="O120" s="81"/>
      <c r="P120" s="82">
        <f>IFERROR(VLOOKUP(J120,'Obs Tecnicas'!$D:$I,5,0),O120)</f>
        <v>44769</v>
      </c>
      <c r="Q120" s="81" t="str">
        <f ca="1">IF(P120&lt;&gt;"",IF(P120+365&gt;TODAY(),"Calibrado","Vencido"),"")</f>
        <v>Calibrado</v>
      </c>
      <c r="R120" s="83">
        <f>IFERROR(VLOOKUP(J120,'Obs Tecnicas'!$D:$G,2,0),"")</f>
        <v>17474</v>
      </c>
      <c r="S120" s="74" t="str">
        <f>IFERROR(VLOOKUP(J120,'Obs Tecnicas'!$D:$G,3,0),"Hexis")</f>
        <v>ER ANALITICA</v>
      </c>
      <c r="T120" s="74">
        <f>IFERROR(VLOOKUP(J120,'Obs Tecnicas'!$D:$G,4,0),"")</f>
        <v>0</v>
      </c>
      <c r="U120" s="2" t="s">
        <v>332</v>
      </c>
      <c r="V120" s="84">
        <f>IF(P120&lt;&gt;"",MONTH(P120),"")</f>
        <v>7</v>
      </c>
      <c r="W120" s="84"/>
      <c r="X120" s="2">
        <f>VLOOKUP(J120,Adicionados!B:M,12,0)</f>
        <v>22</v>
      </c>
    </row>
    <row r="121" spans="1:1024" ht="15" customHeight="1">
      <c r="A121" s="74" t="s">
        <v>67</v>
      </c>
      <c r="B121" s="74" t="s">
        <v>390</v>
      </c>
      <c r="C121" s="79" t="s">
        <v>391</v>
      </c>
      <c r="D121" s="74" t="s">
        <v>392</v>
      </c>
      <c r="E121" s="74" t="s">
        <v>112</v>
      </c>
      <c r="F121" s="79" t="s">
        <v>113</v>
      </c>
      <c r="G121" s="74" t="s">
        <v>73</v>
      </c>
      <c r="H121" s="74" t="s">
        <v>393</v>
      </c>
      <c r="I121" s="74" t="s">
        <v>79</v>
      </c>
      <c r="J121" s="80" t="s">
        <v>394</v>
      </c>
      <c r="K121" s="74" t="s">
        <v>81</v>
      </c>
      <c r="L121" s="74" t="s">
        <v>82</v>
      </c>
      <c r="M121" s="74" t="s">
        <v>395</v>
      </c>
      <c r="O121" s="81">
        <v>44371</v>
      </c>
      <c r="P121" s="82">
        <f>IFERROR(VLOOKUP(J121,'Obs Tecnicas'!$D:$I,5,0),O121)</f>
        <v>44371</v>
      </c>
      <c r="Q121" s="81" t="str">
        <f ca="1">IF(P121&lt;&gt;"",IF(P121+365&gt;TODAY(),"Calibrado","Vencido"),"")</f>
        <v>Vencido</v>
      </c>
      <c r="R121" s="83" t="str">
        <f>IFERROR(VLOOKUP(J121,'Obs Tecnicas'!$D:$G,2,0),"")</f>
        <v/>
      </c>
      <c r="S121" s="74" t="str">
        <f>IFERROR(VLOOKUP(J121,'Obs Tecnicas'!$D:$G,3,0),"Hexis")</f>
        <v>Hexis</v>
      </c>
      <c r="T121" s="74" t="str">
        <f>IFERROR(VLOOKUP(J121,'Obs Tecnicas'!$D:$G,4,0),"")</f>
        <v/>
      </c>
      <c r="U121" s="2" t="s">
        <v>28</v>
      </c>
      <c r="V121" s="84">
        <f>IF(P121&lt;&gt;"",MONTH(P121),"")</f>
        <v>6</v>
      </c>
      <c r="W121" s="84">
        <v>8</v>
      </c>
      <c r="X121" s="2" t="e">
        <f>VLOOKUP(J121,Adicionados!B:M,12,0)</f>
        <v>#N/A</v>
      </c>
    </row>
    <row r="122" spans="1:1024" ht="15" customHeight="1">
      <c r="A122" s="74" t="s">
        <v>67</v>
      </c>
      <c r="B122" s="74" t="s">
        <v>390</v>
      </c>
      <c r="C122" s="79" t="s">
        <v>391</v>
      </c>
      <c r="D122" s="74" t="s">
        <v>392</v>
      </c>
      <c r="E122" s="74" t="s">
        <v>112</v>
      </c>
      <c r="F122" s="79" t="s">
        <v>113</v>
      </c>
      <c r="G122" s="74" t="s">
        <v>73</v>
      </c>
      <c r="H122" s="74" t="s">
        <v>393</v>
      </c>
      <c r="I122" s="74" t="s">
        <v>83</v>
      </c>
      <c r="J122" s="80" t="s">
        <v>396</v>
      </c>
      <c r="K122" s="74" t="s">
        <v>84</v>
      </c>
      <c r="L122" s="74" t="s">
        <v>85</v>
      </c>
      <c r="M122" s="74" t="s">
        <v>395</v>
      </c>
      <c r="O122" s="81">
        <v>44371</v>
      </c>
      <c r="P122" s="82">
        <f>IFERROR(VLOOKUP(J122,'Obs Tecnicas'!$D:$I,5,0),O122)</f>
        <v>44371</v>
      </c>
      <c r="Q122" s="81" t="str">
        <f ca="1">IF(P122&lt;&gt;"",IF(P122+365&gt;TODAY(),"Calibrado","Vencido"),"")</f>
        <v>Vencido</v>
      </c>
      <c r="R122" s="83" t="str">
        <f>IFERROR(VLOOKUP(J122,'Obs Tecnicas'!$D:$G,2,0),"")</f>
        <v/>
      </c>
      <c r="S122" s="74" t="str">
        <f>IFERROR(VLOOKUP(J122,'Obs Tecnicas'!$D:$G,3,0),"Hexis")</f>
        <v>Hexis</v>
      </c>
      <c r="T122" s="74" t="str">
        <f>IFERROR(VLOOKUP(J122,'Obs Tecnicas'!$D:$G,4,0),"")</f>
        <v/>
      </c>
      <c r="U122" s="2" t="s">
        <v>28</v>
      </c>
      <c r="V122" s="84">
        <f>IF(P122&lt;&gt;"",MONTH(P122),"")</f>
        <v>6</v>
      </c>
      <c r="W122" s="84">
        <v>8</v>
      </c>
      <c r="X122" s="2" t="e">
        <f>VLOOKUP(J122,Adicionados!B:M,12,0)</f>
        <v>#N/A</v>
      </c>
    </row>
    <row r="123" spans="1:1024" ht="15" customHeight="1">
      <c r="A123" s="74" t="s">
        <v>67</v>
      </c>
      <c r="B123" s="74" t="s">
        <v>390</v>
      </c>
      <c r="C123" s="79" t="s">
        <v>391</v>
      </c>
      <c r="D123" s="74" t="s">
        <v>392</v>
      </c>
      <c r="E123" s="74" t="s">
        <v>112</v>
      </c>
      <c r="F123" s="79" t="s">
        <v>113</v>
      </c>
      <c r="G123" s="74" t="s">
        <v>73</v>
      </c>
      <c r="H123" s="74" t="s">
        <v>393</v>
      </c>
      <c r="I123" s="74" t="s">
        <v>83</v>
      </c>
      <c r="J123" s="80" t="s">
        <v>397</v>
      </c>
      <c r="K123" s="74" t="s">
        <v>84</v>
      </c>
      <c r="L123" s="74" t="s">
        <v>85</v>
      </c>
      <c r="M123" s="74" t="s">
        <v>395</v>
      </c>
      <c r="O123" s="81">
        <v>44371</v>
      </c>
      <c r="P123" s="82">
        <f>IFERROR(VLOOKUP(J123,'Obs Tecnicas'!$D:$I,5,0),O123)</f>
        <v>44371</v>
      </c>
      <c r="Q123" s="81" t="str">
        <f ca="1">IF(P123&lt;&gt;"",IF(P123+365&gt;TODAY(),"Calibrado","Vencido"),"")</f>
        <v>Vencido</v>
      </c>
      <c r="R123" s="83" t="str">
        <f>IFERROR(VLOOKUP(J123,'Obs Tecnicas'!$D:$G,2,0),"")</f>
        <v/>
      </c>
      <c r="S123" s="74" t="str">
        <f>IFERROR(VLOOKUP(J123,'Obs Tecnicas'!$D:$G,3,0),"Hexis")</f>
        <v>Hexis</v>
      </c>
      <c r="T123" s="74" t="str">
        <f>IFERROR(VLOOKUP(J123,'Obs Tecnicas'!$D:$G,4,0),"")</f>
        <v/>
      </c>
      <c r="U123" s="2" t="s">
        <v>28</v>
      </c>
      <c r="V123" s="84">
        <f>IF(P123&lt;&gt;"",MONTH(P123),"")</f>
        <v>6</v>
      </c>
      <c r="W123" s="84">
        <v>8</v>
      </c>
      <c r="X123" s="2" t="e">
        <f>VLOOKUP(J123,Adicionados!B:M,12,0)</f>
        <v>#N/A</v>
      </c>
    </row>
    <row r="124" spans="1:1024" ht="15" customHeight="1">
      <c r="A124" s="74" t="s">
        <v>67</v>
      </c>
      <c r="B124" s="74" t="s">
        <v>390</v>
      </c>
      <c r="C124" s="79" t="s">
        <v>391</v>
      </c>
      <c r="D124" s="74" t="s">
        <v>392</v>
      </c>
      <c r="E124" s="74" t="s">
        <v>112</v>
      </c>
      <c r="F124" s="79" t="s">
        <v>113</v>
      </c>
      <c r="G124" s="74" t="s">
        <v>73</v>
      </c>
      <c r="H124" s="74" t="s">
        <v>393</v>
      </c>
      <c r="I124" s="74" t="s">
        <v>101</v>
      </c>
      <c r="J124" s="80" t="s">
        <v>398</v>
      </c>
      <c r="K124" s="74" t="s">
        <v>81</v>
      </c>
      <c r="L124" s="74" t="s">
        <v>206</v>
      </c>
      <c r="M124" s="74" t="s">
        <v>395</v>
      </c>
      <c r="O124" s="81">
        <v>44371</v>
      </c>
      <c r="P124" s="82">
        <f>IFERROR(VLOOKUP(J124,'Obs Tecnicas'!$D:$I,5,0),O124)</f>
        <v>44371</v>
      </c>
      <c r="Q124" s="81" t="str">
        <f ca="1">IF(P124&lt;&gt;"",IF(P124+365&gt;TODAY(),"Calibrado","Vencido"),"")</f>
        <v>Vencido</v>
      </c>
      <c r="R124" s="83" t="str">
        <f>IFERROR(VLOOKUP(J124,'Obs Tecnicas'!$D:$G,2,0),"")</f>
        <v/>
      </c>
      <c r="S124" s="74" t="str">
        <f>IFERROR(VLOOKUP(J124,'Obs Tecnicas'!$D:$G,3,0),"Hexis")</f>
        <v>Hexis</v>
      </c>
      <c r="T124" s="74" t="str">
        <f>IFERROR(VLOOKUP(J124,'Obs Tecnicas'!$D:$G,4,0),"")</f>
        <v/>
      </c>
      <c r="U124" s="2" t="s">
        <v>28</v>
      </c>
      <c r="V124" s="84">
        <f>IF(P124&lt;&gt;"",MONTH(P124),"")</f>
        <v>6</v>
      </c>
      <c r="W124" s="84">
        <v>8</v>
      </c>
      <c r="X124" s="2" t="e">
        <f>VLOOKUP(J124,Adicionados!B:M,12,0)</f>
        <v>#N/A</v>
      </c>
    </row>
    <row r="125" spans="1:1024" ht="15" customHeight="1">
      <c r="A125" s="74" t="s">
        <v>67</v>
      </c>
      <c r="B125" s="74" t="s">
        <v>390</v>
      </c>
      <c r="C125" s="79" t="s">
        <v>391</v>
      </c>
      <c r="D125" s="74" t="s">
        <v>392</v>
      </c>
      <c r="E125" s="74" t="s">
        <v>112</v>
      </c>
      <c r="F125" s="79" t="s">
        <v>113</v>
      </c>
      <c r="G125" s="74" t="s">
        <v>73</v>
      </c>
      <c r="H125" s="74" t="s">
        <v>393</v>
      </c>
      <c r="I125" s="74" t="s">
        <v>86</v>
      </c>
      <c r="J125" s="80" t="s">
        <v>399</v>
      </c>
      <c r="K125" s="74" t="s">
        <v>136</v>
      </c>
      <c r="L125" s="74" t="s">
        <v>137</v>
      </c>
      <c r="M125" s="74" t="s">
        <v>395</v>
      </c>
      <c r="O125" s="81">
        <v>44371</v>
      </c>
      <c r="P125" s="82">
        <f>IFERROR(VLOOKUP(J125,'Obs Tecnicas'!$D:$I,5,0),O125)</f>
        <v>44371</v>
      </c>
      <c r="Q125" s="81" t="str">
        <f ca="1">IF(P125&lt;&gt;"",IF(P125+365&gt;TODAY(),"Calibrado","Vencido"),"")</f>
        <v>Vencido</v>
      </c>
      <c r="R125" s="83" t="str">
        <f>IFERROR(VLOOKUP(J125,'Obs Tecnicas'!$D:$G,2,0),"")</f>
        <v/>
      </c>
      <c r="S125" s="74" t="str">
        <f>IFERROR(VLOOKUP(J125,'Obs Tecnicas'!$D:$G,3,0),"Hexis")</f>
        <v>Hexis</v>
      </c>
      <c r="T125" s="74" t="str">
        <f>IFERROR(VLOOKUP(J125,'Obs Tecnicas'!$D:$G,4,0),"")</f>
        <v/>
      </c>
      <c r="U125" s="2" t="s">
        <v>28</v>
      </c>
      <c r="V125" s="84">
        <f>IF(P125&lt;&gt;"",MONTH(P125),"")</f>
        <v>6</v>
      </c>
      <c r="W125" s="84">
        <v>8</v>
      </c>
      <c r="X125" s="2" t="e">
        <f>VLOOKUP(J125,Adicionados!B:M,12,0)</f>
        <v>#N/A</v>
      </c>
    </row>
    <row r="126" spans="1:1024" ht="15" customHeight="1">
      <c r="A126" s="74" t="s">
        <v>67</v>
      </c>
      <c r="B126" s="74" t="s">
        <v>390</v>
      </c>
      <c r="C126" s="79" t="s">
        <v>391</v>
      </c>
      <c r="D126" s="74" t="s">
        <v>392</v>
      </c>
      <c r="E126" s="74" t="s">
        <v>112</v>
      </c>
      <c r="F126" s="79" t="s">
        <v>113</v>
      </c>
      <c r="G126" s="74" t="s">
        <v>73</v>
      </c>
      <c r="H126" s="74" t="s">
        <v>393</v>
      </c>
      <c r="I126" s="74" t="s">
        <v>86</v>
      </c>
      <c r="J126" s="80" t="s">
        <v>400</v>
      </c>
      <c r="K126" s="74" t="s">
        <v>136</v>
      </c>
      <c r="L126" s="74" t="s">
        <v>137</v>
      </c>
      <c r="M126" s="74" t="s">
        <v>395</v>
      </c>
      <c r="N126" s="95"/>
      <c r="O126" s="81">
        <v>44371</v>
      </c>
      <c r="P126" s="82">
        <f>IFERROR(VLOOKUP(J126,'Obs Tecnicas'!$D:$I,5,0),O126)</f>
        <v>44371</v>
      </c>
      <c r="Q126" s="81" t="str">
        <f ca="1">IF(P126&lt;&gt;"",IF(P126+365&gt;TODAY(),"Calibrado","Vencido"),"")</f>
        <v>Vencido</v>
      </c>
      <c r="R126" s="83" t="str">
        <f>IFERROR(VLOOKUP(J126,'Obs Tecnicas'!$D:$G,2,0),"")</f>
        <v/>
      </c>
      <c r="S126" s="74" t="str">
        <f>IFERROR(VLOOKUP(J126,'Obs Tecnicas'!$D:$G,3,0),"Hexis")</f>
        <v>Hexis</v>
      </c>
      <c r="T126" s="74" t="str">
        <f>IFERROR(VLOOKUP(J126,'Obs Tecnicas'!$D:$G,4,0),"")</f>
        <v/>
      </c>
      <c r="U126" s="2" t="s">
        <v>28</v>
      </c>
      <c r="V126" s="84">
        <f>IF(P126&lt;&gt;"",MONTH(P126),"")</f>
        <v>6</v>
      </c>
      <c r="W126" s="84">
        <v>8</v>
      </c>
      <c r="X126" s="2" t="e">
        <f>VLOOKUP(J126,Adicionados!B:M,12,0)</f>
        <v>#N/A</v>
      </c>
    </row>
    <row r="127" spans="1:1024" ht="15" customHeight="1">
      <c r="A127" s="74" t="s">
        <v>67</v>
      </c>
      <c r="B127" s="74" t="s">
        <v>390</v>
      </c>
      <c r="C127" s="79" t="s">
        <v>391</v>
      </c>
      <c r="D127" s="74" t="s">
        <v>392</v>
      </c>
      <c r="E127" s="74" t="s">
        <v>112</v>
      </c>
      <c r="F127" s="79" t="s">
        <v>113</v>
      </c>
      <c r="G127" s="74" t="s">
        <v>73</v>
      </c>
      <c r="H127" s="74" t="s">
        <v>393</v>
      </c>
      <c r="I127" s="74" t="s">
        <v>89</v>
      </c>
      <c r="J127" s="80" t="s">
        <v>401</v>
      </c>
      <c r="K127" s="74" t="s">
        <v>81</v>
      </c>
      <c r="L127" s="74" t="s">
        <v>402</v>
      </c>
      <c r="M127" s="74" t="s">
        <v>395</v>
      </c>
      <c r="O127" s="81">
        <v>44371</v>
      </c>
      <c r="P127" s="82">
        <f>IFERROR(VLOOKUP(J127,'Obs Tecnicas'!$D:$I,5,0),O127)</f>
        <v>44371</v>
      </c>
      <c r="Q127" s="81" t="str">
        <f ca="1">IF(P127&lt;&gt;"",IF(P127+365&gt;TODAY(),"Calibrado","Vencido"),"")</f>
        <v>Vencido</v>
      </c>
      <c r="R127" s="83" t="str">
        <f>IFERROR(VLOOKUP(J127,'Obs Tecnicas'!$D:$G,2,0),"")</f>
        <v/>
      </c>
      <c r="S127" s="74" t="str">
        <f>IFERROR(VLOOKUP(J127,'Obs Tecnicas'!$D:$G,3,0),"Hexis")</f>
        <v>Hexis</v>
      </c>
      <c r="T127" s="74" t="str">
        <f>IFERROR(VLOOKUP(J127,'Obs Tecnicas'!$D:$G,4,0),"")</f>
        <v/>
      </c>
      <c r="U127" s="2" t="s">
        <v>28</v>
      </c>
      <c r="V127" s="84">
        <f t="shared" ref="V127:V141" si="3">IF(P127&lt;&gt;"",MONTH(P127),"")</f>
        <v>6</v>
      </c>
      <c r="W127" s="84">
        <v>8</v>
      </c>
      <c r="X127" s="2" t="e">
        <f>VLOOKUP(J127,Adicionados!B:M,12,0)</f>
        <v>#N/A</v>
      </c>
    </row>
    <row r="128" spans="1:1024" ht="15" customHeight="1">
      <c r="A128" s="74" t="s">
        <v>67</v>
      </c>
      <c r="B128" s="74" t="s">
        <v>343</v>
      </c>
      <c r="C128" s="79" t="s">
        <v>344</v>
      </c>
      <c r="D128" s="74" t="s">
        <v>403</v>
      </c>
      <c r="E128" s="74" t="s">
        <v>343</v>
      </c>
      <c r="F128" s="79" t="s">
        <v>344</v>
      </c>
      <c r="G128" s="74" t="s">
        <v>349</v>
      </c>
      <c r="H128" s="74" t="s">
        <v>404</v>
      </c>
      <c r="I128" s="74" t="s">
        <v>218</v>
      </c>
      <c r="J128" s="80" t="s">
        <v>405</v>
      </c>
      <c r="K128" s="74" t="s">
        <v>84</v>
      </c>
      <c r="L128" s="74" t="s">
        <v>220</v>
      </c>
      <c r="M128" s="74" t="s">
        <v>406</v>
      </c>
      <c r="N128" s="74" t="s">
        <v>407</v>
      </c>
      <c r="O128" s="81">
        <v>43888</v>
      </c>
      <c r="P128" s="82">
        <f>IFERROR(VLOOKUP(J128,'Obs Tecnicas'!$D:$I,5,0),O128)</f>
        <v>44523</v>
      </c>
      <c r="Q128" s="81" t="str">
        <f ca="1">IF(P128&lt;&gt;"",IF(P128+365&gt;TODAY(),"Calibrado","Vencido"),"")</f>
        <v>Calibrado</v>
      </c>
      <c r="R128" s="83">
        <f>IFERROR(VLOOKUP(J128,'Obs Tecnicas'!$D:$G,2,0),"")</f>
        <v>14621</v>
      </c>
      <c r="S128" s="74" t="str">
        <f>IFERROR(VLOOKUP(J128,'Obs Tecnicas'!$D:$G,3,0),"Hexis")</f>
        <v>ER ANALITICA</v>
      </c>
      <c r="T128" s="74" t="str">
        <f>IFERROR(VLOOKUP(J128,'Obs Tecnicas'!$D:$G,4,0),"")</f>
        <v>Liberado com restrição, eletrodo de pH em final da vida útil (lentidão).</v>
      </c>
      <c r="V128" s="84">
        <f t="shared" si="3"/>
        <v>11</v>
      </c>
      <c r="W128" s="84">
        <v>9</v>
      </c>
      <c r="X128" s="2" t="e">
        <f>VLOOKUP(J128,Adicionados!B:M,12,0)</f>
        <v>#N/A</v>
      </c>
      <c r="AO128" s="96"/>
    </row>
    <row r="129" spans="1:1024" s="85" customFormat="1" ht="15" customHeight="1">
      <c r="A129" s="74" t="s">
        <v>67</v>
      </c>
      <c r="B129" s="74" t="s">
        <v>343</v>
      </c>
      <c r="C129" s="79" t="s">
        <v>344</v>
      </c>
      <c r="D129" s="74" t="s">
        <v>403</v>
      </c>
      <c r="E129" s="74" t="s">
        <v>343</v>
      </c>
      <c r="F129" s="79" t="s">
        <v>344</v>
      </c>
      <c r="G129" s="74" t="s">
        <v>349</v>
      </c>
      <c r="H129" s="74" t="s">
        <v>404</v>
      </c>
      <c r="I129" s="74" t="s">
        <v>101</v>
      </c>
      <c r="J129" s="80" t="s">
        <v>408</v>
      </c>
      <c r="K129" s="74" t="s">
        <v>81</v>
      </c>
      <c r="L129" s="74" t="s">
        <v>206</v>
      </c>
      <c r="M129" s="74" t="s">
        <v>406</v>
      </c>
      <c r="N129" s="74" t="s">
        <v>407</v>
      </c>
      <c r="O129" s="81">
        <v>44019</v>
      </c>
      <c r="P129" s="82">
        <f>IFERROR(VLOOKUP(J129,'Obs Tecnicas'!$D:$I,5,0),O129)</f>
        <v>44523</v>
      </c>
      <c r="Q129" s="81" t="str">
        <f ca="1">IF(P129&lt;&gt;"",IF(P129+365&gt;TODAY(),"Calibrado","Vencido"),"")</f>
        <v>Calibrado</v>
      </c>
      <c r="R129" s="83">
        <f>IFERROR(VLOOKUP(J129,'Obs Tecnicas'!$D:$G,2,0),"")</f>
        <v>14288</v>
      </c>
      <c r="S129" s="74" t="str">
        <f>IFERROR(VLOOKUP(J129,'Obs Tecnicas'!$D:$G,3,0),"Hexis")</f>
        <v>ER ANALITICA</v>
      </c>
      <c r="T129" s="74" t="str">
        <f>IFERROR(VLOOKUP(J129,'Obs Tecnicas'!$D:$G,4,0),"")</f>
        <v>MODULO DE ALIMENTAÇÃOCOM AVARIAS,E NCAMINHADO PARA NOSSA AT</v>
      </c>
      <c r="U129" s="2" t="s">
        <v>30</v>
      </c>
      <c r="V129" s="84">
        <f t="shared" si="3"/>
        <v>11</v>
      </c>
      <c r="W129" s="84">
        <v>9</v>
      </c>
      <c r="X129" s="2" t="e">
        <f>VLOOKUP(J129,Adicionados!B:M,12,0)</f>
        <v>#N/A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96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  <c r="AAB129" s="2"/>
      <c r="AAC129" s="2"/>
      <c r="AAD129" s="2"/>
      <c r="AAE129" s="2"/>
      <c r="AAF129" s="2"/>
      <c r="AAG129" s="2"/>
      <c r="AAH129" s="2"/>
      <c r="AAI129" s="2"/>
      <c r="AAJ129" s="2"/>
      <c r="AAK129" s="2"/>
      <c r="AAL129" s="2"/>
      <c r="AAM129" s="2"/>
      <c r="AAN129" s="2"/>
      <c r="AAO129" s="2"/>
      <c r="AAP129" s="2"/>
      <c r="AAQ129" s="2"/>
      <c r="AAR129" s="2"/>
      <c r="AAS129" s="2"/>
      <c r="AAT129" s="2"/>
      <c r="AAU129" s="2"/>
      <c r="AAV129" s="2"/>
      <c r="AAW129" s="2"/>
      <c r="AAX129" s="2"/>
      <c r="AAY129" s="2"/>
      <c r="AAZ129" s="2"/>
      <c r="ABA129" s="2"/>
      <c r="ABB129" s="2"/>
      <c r="ABC129" s="2"/>
      <c r="ABD129" s="2"/>
      <c r="ABE129" s="2"/>
      <c r="ABF129" s="2"/>
      <c r="ABG129" s="2"/>
      <c r="ABH129" s="2"/>
      <c r="ABI129" s="2"/>
      <c r="ABJ129" s="2"/>
      <c r="ABK129" s="2"/>
      <c r="ABL129" s="2"/>
      <c r="ABM129" s="2"/>
      <c r="ABN129" s="2"/>
      <c r="ABO129" s="2"/>
      <c r="ABP129" s="2"/>
      <c r="ABQ129" s="2"/>
      <c r="ABR129" s="2"/>
      <c r="ABS129" s="2"/>
      <c r="ABT129" s="2"/>
      <c r="ABU129" s="2"/>
      <c r="ABV129" s="2"/>
      <c r="ABW129" s="2"/>
      <c r="ABX129" s="2"/>
      <c r="ABY129" s="2"/>
      <c r="ABZ129" s="2"/>
      <c r="ACA129" s="2"/>
      <c r="ACB129" s="2"/>
      <c r="ACC129" s="2"/>
      <c r="ACD129" s="2"/>
      <c r="ACE129" s="2"/>
      <c r="ACF129" s="2"/>
      <c r="ACG129" s="2"/>
      <c r="ACH129" s="2"/>
      <c r="ACI129" s="2"/>
      <c r="ACJ129" s="2"/>
      <c r="ACK129" s="2"/>
      <c r="ACL129" s="2"/>
      <c r="ACM129" s="2"/>
      <c r="ACN129" s="2"/>
      <c r="ACO129" s="2"/>
      <c r="ACP129" s="2"/>
      <c r="ACQ129" s="2"/>
      <c r="ACR129" s="2"/>
      <c r="ACS129" s="2"/>
      <c r="ACT129" s="2"/>
      <c r="ACU129" s="2"/>
      <c r="ACV129" s="2"/>
      <c r="ACW129" s="2"/>
      <c r="ACX129" s="2"/>
      <c r="ACY129" s="2"/>
      <c r="ACZ129" s="2"/>
      <c r="ADA129" s="2"/>
      <c r="ADB129" s="2"/>
      <c r="ADC129" s="2"/>
      <c r="ADD129" s="2"/>
      <c r="ADE129" s="2"/>
      <c r="ADF129" s="2"/>
      <c r="ADG129" s="2"/>
      <c r="ADH129" s="2"/>
      <c r="ADI129" s="2"/>
      <c r="ADJ129" s="2"/>
      <c r="ADK129" s="2"/>
      <c r="ADL129" s="2"/>
      <c r="ADM129" s="2"/>
      <c r="ADN129" s="2"/>
      <c r="ADO129" s="2"/>
      <c r="ADP129" s="2"/>
      <c r="ADQ129" s="2"/>
      <c r="ADR129" s="2"/>
      <c r="ADS129" s="2"/>
      <c r="ADT129" s="2"/>
      <c r="ADU129" s="2"/>
      <c r="ADV129" s="2"/>
      <c r="ADW129" s="2"/>
      <c r="ADX129" s="2"/>
      <c r="ADY129" s="2"/>
      <c r="ADZ129" s="2"/>
      <c r="AEA129" s="2"/>
      <c r="AEB129" s="2"/>
      <c r="AEC129" s="2"/>
      <c r="AED129" s="2"/>
      <c r="AEE129" s="2"/>
      <c r="AEF129" s="2"/>
      <c r="AEG129" s="2"/>
      <c r="AEH129" s="2"/>
      <c r="AEI129" s="2"/>
      <c r="AEJ129" s="2"/>
      <c r="AEK129" s="2"/>
      <c r="AEL129" s="2"/>
      <c r="AEM129" s="2"/>
      <c r="AEN129" s="2"/>
      <c r="AEO129" s="2"/>
      <c r="AEP129" s="2"/>
      <c r="AEQ129" s="2"/>
      <c r="AER129" s="2"/>
      <c r="AES129" s="2"/>
      <c r="AET129" s="2"/>
      <c r="AEU129" s="2"/>
      <c r="AEV129" s="2"/>
      <c r="AEW129" s="2"/>
      <c r="AEX129" s="2"/>
      <c r="AEY129" s="2"/>
      <c r="AEZ129" s="2"/>
      <c r="AFA129" s="2"/>
      <c r="AFB129" s="2"/>
      <c r="AFC129" s="2"/>
      <c r="AFD129" s="2"/>
      <c r="AFE129" s="2"/>
      <c r="AFF129" s="2"/>
      <c r="AFG129" s="2"/>
      <c r="AFH129" s="2"/>
      <c r="AFI129" s="2"/>
      <c r="AFJ129" s="2"/>
      <c r="AFK129" s="2"/>
      <c r="AFL129" s="2"/>
      <c r="AFM129" s="2"/>
      <c r="AFN129" s="2"/>
      <c r="AFO129" s="2"/>
      <c r="AFP129" s="2"/>
      <c r="AFQ129" s="2"/>
      <c r="AFR129" s="2"/>
      <c r="AFS129" s="2"/>
      <c r="AFT129" s="2"/>
      <c r="AFU129" s="2"/>
      <c r="AFV129" s="2"/>
      <c r="AFW129" s="2"/>
      <c r="AFX129" s="2"/>
      <c r="AFY129" s="2"/>
      <c r="AFZ129" s="2"/>
      <c r="AGA129" s="2"/>
      <c r="AGB129" s="2"/>
      <c r="AGC129" s="2"/>
      <c r="AGD129" s="2"/>
      <c r="AGE129" s="2"/>
      <c r="AGF129" s="2"/>
      <c r="AGG129" s="2"/>
      <c r="AGH129" s="2"/>
      <c r="AGI129" s="2"/>
      <c r="AGJ129" s="2"/>
      <c r="AGK129" s="2"/>
      <c r="AGL129" s="2"/>
      <c r="AGM129" s="2"/>
      <c r="AGN129" s="2"/>
      <c r="AGO129" s="2"/>
      <c r="AGP129" s="2"/>
      <c r="AGQ129" s="2"/>
      <c r="AGR129" s="2"/>
      <c r="AGS129" s="2"/>
      <c r="AGT129" s="2"/>
      <c r="AGU129" s="2"/>
      <c r="AGV129" s="2"/>
      <c r="AGW129" s="2"/>
      <c r="AGX129" s="2"/>
      <c r="AGY129" s="2"/>
      <c r="AGZ129" s="2"/>
      <c r="AHA129" s="2"/>
      <c r="AHB129" s="2"/>
      <c r="AHC129" s="2"/>
      <c r="AHD129" s="2"/>
      <c r="AHE129" s="2"/>
      <c r="AHF129" s="2"/>
      <c r="AHG129" s="2"/>
      <c r="AHH129" s="2"/>
      <c r="AHI129" s="2"/>
      <c r="AHJ129" s="2"/>
      <c r="AHK129" s="2"/>
      <c r="AHL129" s="2"/>
      <c r="AHM129" s="2"/>
      <c r="AHN129" s="2"/>
      <c r="AHO129" s="2"/>
      <c r="AHP129" s="2"/>
      <c r="AHQ129" s="2"/>
      <c r="AHR129" s="2"/>
      <c r="AHS129" s="2"/>
      <c r="AHT129" s="2"/>
      <c r="AHU129" s="2"/>
      <c r="AHV129" s="2"/>
      <c r="AHW129" s="2"/>
      <c r="AHX129" s="2"/>
      <c r="AHY129" s="2"/>
      <c r="AHZ129" s="2"/>
      <c r="AIA129" s="2"/>
      <c r="AIB129" s="2"/>
      <c r="AIC129" s="2"/>
      <c r="AID129" s="2"/>
      <c r="AIE129" s="2"/>
      <c r="AIF129" s="2"/>
      <c r="AIG129" s="2"/>
      <c r="AIH129" s="2"/>
      <c r="AII129" s="2"/>
      <c r="AIJ129" s="2"/>
      <c r="AIK129" s="2"/>
      <c r="AIL129" s="2"/>
      <c r="AIM129" s="2"/>
      <c r="AIN129" s="2"/>
      <c r="AIO129" s="2"/>
      <c r="AIP129" s="2"/>
      <c r="AIQ129" s="2"/>
      <c r="AIR129" s="2"/>
      <c r="AIS129" s="2"/>
      <c r="AIT129" s="2"/>
      <c r="AIU129" s="2"/>
      <c r="AIV129" s="2"/>
      <c r="AIW129" s="2"/>
      <c r="AIX129" s="2"/>
      <c r="AIY129" s="2"/>
      <c r="AIZ129" s="2"/>
      <c r="AJA129" s="2"/>
      <c r="AJB129" s="2"/>
      <c r="AJC129" s="2"/>
      <c r="AJD129" s="2"/>
      <c r="AJE129" s="2"/>
      <c r="AJF129" s="2"/>
      <c r="AJG129" s="2"/>
      <c r="AJH129" s="2"/>
      <c r="AJI129" s="2"/>
      <c r="AJJ129" s="2"/>
      <c r="AJK129" s="2"/>
      <c r="AJL129" s="2"/>
      <c r="AJM129" s="2"/>
      <c r="AJN129" s="2"/>
      <c r="AJO129" s="2"/>
      <c r="AJP129" s="2"/>
      <c r="AJQ129" s="2"/>
      <c r="AJR129" s="2"/>
      <c r="AJS129" s="2"/>
      <c r="AJT129" s="2"/>
      <c r="AJU129" s="2"/>
      <c r="AJV129" s="2"/>
      <c r="AJW129" s="2"/>
      <c r="AJX129" s="2"/>
      <c r="AJY129" s="2"/>
      <c r="AJZ129" s="2"/>
      <c r="AKA129" s="2"/>
      <c r="AKB129" s="2"/>
      <c r="AKC129" s="2"/>
      <c r="AKD129" s="2"/>
      <c r="AKE129" s="2"/>
      <c r="AKF129" s="2"/>
      <c r="AKG129" s="2"/>
      <c r="AKH129" s="2"/>
      <c r="AKI129" s="2"/>
      <c r="AKJ129" s="2"/>
      <c r="AKK129" s="2"/>
      <c r="AKL129" s="2"/>
      <c r="AKM129" s="2"/>
      <c r="AKN129" s="2"/>
      <c r="AKO129" s="2"/>
      <c r="AKP129" s="2"/>
      <c r="AKQ129" s="2"/>
      <c r="AKR129" s="2"/>
      <c r="AKS129" s="2"/>
      <c r="AKT129" s="2"/>
      <c r="AKU129" s="2"/>
      <c r="AKV129" s="2"/>
      <c r="AKW129" s="2"/>
      <c r="AKX129" s="2"/>
      <c r="AKY129" s="2"/>
      <c r="AKZ129" s="2"/>
      <c r="ALA129" s="2"/>
      <c r="ALB129" s="2"/>
      <c r="ALC129" s="2"/>
      <c r="ALD129" s="2"/>
      <c r="ALE129" s="2"/>
      <c r="ALF129" s="2"/>
      <c r="ALG129" s="2"/>
      <c r="ALH129" s="2"/>
      <c r="ALI129" s="2"/>
      <c r="ALJ129" s="2"/>
      <c r="ALK129" s="2"/>
      <c r="ALL129" s="2"/>
      <c r="ALM129" s="2"/>
      <c r="ALN129" s="2"/>
      <c r="ALO129" s="2"/>
      <c r="ALP129" s="2"/>
      <c r="ALQ129" s="2"/>
      <c r="ALR129" s="2"/>
      <c r="ALS129" s="2"/>
      <c r="ALT129" s="2"/>
      <c r="ALU129" s="2"/>
      <c r="ALV129" s="2"/>
      <c r="ALW129" s="2"/>
      <c r="ALX129" s="2"/>
      <c r="ALY129" s="2"/>
      <c r="ALZ129" s="2"/>
      <c r="AMA129" s="2"/>
      <c r="AMB129" s="2"/>
      <c r="AMC129" s="2"/>
      <c r="AMD129" s="2"/>
      <c r="AME129" s="2"/>
      <c r="AMF129" s="2"/>
      <c r="AMG129" s="2"/>
      <c r="AMH129" s="2"/>
      <c r="AMI129" s="2"/>
      <c r="AMJ129" s="2"/>
    </row>
    <row r="130" spans="1:1024" ht="15" customHeight="1">
      <c r="A130" s="74" t="s">
        <v>67</v>
      </c>
      <c r="B130" s="74" t="s">
        <v>343</v>
      </c>
      <c r="C130" s="79" t="s">
        <v>344</v>
      </c>
      <c r="D130" s="74" t="s">
        <v>403</v>
      </c>
      <c r="E130" s="74" t="s">
        <v>343</v>
      </c>
      <c r="F130" s="79" t="s">
        <v>344</v>
      </c>
      <c r="G130" s="74" t="s">
        <v>349</v>
      </c>
      <c r="H130" s="74" t="s">
        <v>404</v>
      </c>
      <c r="I130" s="74" t="s">
        <v>101</v>
      </c>
      <c r="J130" s="80">
        <v>150700001005</v>
      </c>
      <c r="K130" s="74" t="s">
        <v>81</v>
      </c>
      <c r="L130" s="74" t="s">
        <v>206</v>
      </c>
      <c r="M130" s="74" t="s">
        <v>406</v>
      </c>
      <c r="N130" s="74" t="s">
        <v>407</v>
      </c>
      <c r="O130" s="81">
        <v>44019</v>
      </c>
      <c r="P130" s="82">
        <f>IFERROR(VLOOKUP(J130,'Obs Tecnicas'!$D:$I,5,0),O130)</f>
        <v>44523</v>
      </c>
      <c r="Q130" s="81" t="str">
        <f ca="1">IF(P130&lt;&gt;"",IF(P130+365&gt;TODAY(),"Calibrado","Vencido"),"")</f>
        <v>Calibrado</v>
      </c>
      <c r="R130" s="83">
        <f>IFERROR(VLOOKUP(J130,'Obs Tecnicas'!$D:$G,2,0),"")</f>
        <v>13932</v>
      </c>
      <c r="S130" s="74" t="str">
        <f>IFERROR(VLOOKUP(J130,'Obs Tecnicas'!$D:$G,3,0),"Hexis")</f>
        <v>ER ANALITICA</v>
      </c>
      <c r="T130" s="74">
        <f>IFERROR(VLOOKUP(J130,'Obs Tecnicas'!$D:$G,4,0),"")</f>
        <v>0</v>
      </c>
      <c r="U130" s="2" t="s">
        <v>30</v>
      </c>
      <c r="V130" s="84">
        <f t="shared" si="3"/>
        <v>11</v>
      </c>
      <c r="W130" s="84">
        <v>9</v>
      </c>
      <c r="X130" s="2" t="e">
        <f>VLOOKUP(J130,Adicionados!B:M,12,0)</f>
        <v>#N/A</v>
      </c>
      <c r="AO130" s="96"/>
    </row>
    <row r="131" spans="1:1024" ht="15" customHeight="1">
      <c r="A131" s="74" t="s">
        <v>67</v>
      </c>
      <c r="B131" s="74" t="s">
        <v>343</v>
      </c>
      <c r="C131" s="79" t="s">
        <v>344</v>
      </c>
      <c r="D131" s="74" t="s">
        <v>403</v>
      </c>
      <c r="E131" s="74" t="s">
        <v>343</v>
      </c>
      <c r="F131" s="79" t="s">
        <v>344</v>
      </c>
      <c r="G131" s="74" t="s">
        <v>349</v>
      </c>
      <c r="H131" s="74" t="s">
        <v>404</v>
      </c>
      <c r="I131" s="74" t="s">
        <v>101</v>
      </c>
      <c r="J131" s="80" t="s">
        <v>409</v>
      </c>
      <c r="K131" s="74" t="s">
        <v>81</v>
      </c>
      <c r="L131" s="86" t="s">
        <v>148</v>
      </c>
      <c r="M131" s="74" t="s">
        <v>406</v>
      </c>
      <c r="N131" s="74" t="s">
        <v>407</v>
      </c>
      <c r="O131" s="81">
        <v>44019</v>
      </c>
      <c r="P131" s="82">
        <f>IFERROR(VLOOKUP(J131,'Obs Tecnicas'!$D:$I,5,0),O131)</f>
        <v>44523</v>
      </c>
      <c r="Q131" s="81" t="str">
        <f ca="1">IF(P131&lt;&gt;"",IF(P131+365&gt;TODAY(),"Calibrado","Vencido"),"")</f>
        <v>Calibrado</v>
      </c>
      <c r="R131" s="83">
        <f>IFERROR(VLOOKUP(J131,'Obs Tecnicas'!$D:$G,2,0),"")</f>
        <v>13237</v>
      </c>
      <c r="S131" s="74" t="str">
        <f>IFERROR(VLOOKUP(J131,'Obs Tecnicas'!$D:$G,3,0),"Hexis")</f>
        <v>ER ANALITICA</v>
      </c>
      <c r="T131" s="74">
        <f>IFERROR(VLOOKUP(J131,'Obs Tecnicas'!$D:$G,4,0),"")</f>
        <v>0</v>
      </c>
      <c r="V131" s="84">
        <f t="shared" si="3"/>
        <v>11</v>
      </c>
      <c r="W131" s="84">
        <v>9</v>
      </c>
      <c r="X131" s="2" t="e">
        <f>VLOOKUP(J131,Adicionados!B:M,12,0)</f>
        <v>#N/A</v>
      </c>
      <c r="AO131" s="96"/>
    </row>
    <row r="132" spans="1:1024" ht="15" customHeight="1">
      <c r="A132" s="74" t="s">
        <v>67</v>
      </c>
      <c r="B132" s="74" t="s">
        <v>343</v>
      </c>
      <c r="C132" s="79" t="s">
        <v>344</v>
      </c>
      <c r="D132" s="74" t="s">
        <v>403</v>
      </c>
      <c r="E132" s="74" t="s">
        <v>343</v>
      </c>
      <c r="F132" s="79" t="s">
        <v>344</v>
      </c>
      <c r="G132" s="74" t="s">
        <v>349</v>
      </c>
      <c r="H132" s="74" t="s">
        <v>404</v>
      </c>
      <c r="I132" s="74" t="s">
        <v>218</v>
      </c>
      <c r="J132" s="80" t="s">
        <v>410</v>
      </c>
      <c r="K132" s="74" t="s">
        <v>84</v>
      </c>
      <c r="L132" s="74" t="s">
        <v>220</v>
      </c>
      <c r="M132" s="74" t="s">
        <v>406</v>
      </c>
      <c r="N132" s="74" t="s">
        <v>407</v>
      </c>
      <c r="O132" s="81">
        <v>44019</v>
      </c>
      <c r="P132" s="82">
        <f>IFERROR(VLOOKUP(J132,'Obs Tecnicas'!$D:$I,5,0),O132)</f>
        <v>44523</v>
      </c>
      <c r="Q132" s="81" t="str">
        <f ca="1">IF(P132&lt;&gt;"",IF(P132+365&gt;TODAY(),"Calibrado","Vencido"),"")</f>
        <v>Calibrado</v>
      </c>
      <c r="R132" s="83">
        <f>IFERROR(VLOOKUP(J132,'Obs Tecnicas'!$D:$G,2,0),"")</f>
        <v>14624</v>
      </c>
      <c r="S132" s="74" t="str">
        <f>IFERROR(VLOOKUP(J132,'Obs Tecnicas'!$D:$G,3,0),"Hexis")</f>
        <v>ER ANALITICA</v>
      </c>
      <c r="T132" s="74" t="str">
        <f>IFERROR(VLOOKUP(J132,'Obs Tecnicas'!$D:$G,4,0),"")</f>
        <v>Liberado com restrição, eletrodo de pH em final da vida útil (lentidão).</v>
      </c>
      <c r="V132" s="84">
        <f t="shared" si="3"/>
        <v>11</v>
      </c>
      <c r="W132" s="84">
        <v>7</v>
      </c>
      <c r="X132" s="2" t="e">
        <f>VLOOKUP(J132,Adicionados!B:M,12,0)</f>
        <v>#N/A</v>
      </c>
    </row>
    <row r="133" spans="1:1024" ht="15" customHeight="1">
      <c r="A133" s="74" t="s">
        <v>67</v>
      </c>
      <c r="B133" s="74" t="s">
        <v>343</v>
      </c>
      <c r="C133" s="79" t="s">
        <v>344</v>
      </c>
      <c r="D133" s="74" t="s">
        <v>403</v>
      </c>
      <c r="E133" s="74" t="s">
        <v>343</v>
      </c>
      <c r="F133" s="79" t="s">
        <v>344</v>
      </c>
      <c r="G133" s="74" t="s">
        <v>349</v>
      </c>
      <c r="H133" s="74" t="s">
        <v>404</v>
      </c>
      <c r="I133" s="74" t="s">
        <v>89</v>
      </c>
      <c r="J133" s="80" t="s">
        <v>411</v>
      </c>
      <c r="K133" s="74" t="s">
        <v>81</v>
      </c>
      <c r="L133" s="74" t="s">
        <v>91</v>
      </c>
      <c r="M133" s="74" t="s">
        <v>406</v>
      </c>
      <c r="N133" s="74" t="s">
        <v>407</v>
      </c>
      <c r="O133" s="81">
        <v>44019</v>
      </c>
      <c r="P133" s="82">
        <f>IFERROR(VLOOKUP(J133,'Obs Tecnicas'!$D:$I,5,0),O133)</f>
        <v>44523</v>
      </c>
      <c r="Q133" s="81" t="str">
        <f ca="1">IF(P133&lt;&gt;"",IF(P133+365&gt;TODAY(),"Calibrado","Vencido"),"")</f>
        <v>Calibrado</v>
      </c>
      <c r="R133" s="83">
        <f>IFERROR(VLOOKUP(J133,'Obs Tecnicas'!$D:$G,2,0),"")</f>
        <v>14291</v>
      </c>
      <c r="S133" s="74" t="str">
        <f>IFERROR(VLOOKUP(J133,'Obs Tecnicas'!$D:$G,3,0),"Hexis")</f>
        <v>ER ANALITICA</v>
      </c>
      <c r="T133" s="74">
        <f>IFERROR(VLOOKUP(J133,'Obs Tecnicas'!$D:$G,4,0),"")</f>
        <v>0</v>
      </c>
      <c r="U133" s="2" t="s">
        <v>30</v>
      </c>
      <c r="V133" s="84">
        <f t="shared" si="3"/>
        <v>11</v>
      </c>
      <c r="W133" s="84">
        <v>7</v>
      </c>
      <c r="X133" s="2" t="e">
        <f>VLOOKUP(J133,Adicionados!B:M,12,0)</f>
        <v>#N/A</v>
      </c>
    </row>
    <row r="134" spans="1:1024" ht="15" customHeight="1">
      <c r="A134" s="74" t="s">
        <v>67</v>
      </c>
      <c r="B134" s="74" t="s">
        <v>343</v>
      </c>
      <c r="C134" s="79" t="s">
        <v>344</v>
      </c>
      <c r="D134" s="74" t="s">
        <v>403</v>
      </c>
      <c r="E134" s="74" t="s">
        <v>343</v>
      </c>
      <c r="F134" s="79" t="s">
        <v>344</v>
      </c>
      <c r="G134" s="74" t="s">
        <v>349</v>
      </c>
      <c r="H134" s="74" t="s">
        <v>404</v>
      </c>
      <c r="I134" s="74" t="s">
        <v>218</v>
      </c>
      <c r="J134" s="80" t="s">
        <v>412</v>
      </c>
      <c r="K134" s="74" t="s">
        <v>84</v>
      </c>
      <c r="L134" s="74" t="s">
        <v>85</v>
      </c>
      <c r="M134" s="74" t="s">
        <v>406</v>
      </c>
      <c r="N134" s="74" t="s">
        <v>407</v>
      </c>
      <c r="O134" s="81">
        <v>44019</v>
      </c>
      <c r="P134" s="82">
        <f>IFERROR(VLOOKUP(J134,'Obs Tecnicas'!$D:$I,5,0),O134)</f>
        <v>44523</v>
      </c>
      <c r="Q134" s="81" t="str">
        <f ca="1">IF(P134&lt;&gt;"",IF(P134+365&gt;TODAY(),"Calibrado","Vencido"),"")</f>
        <v>Calibrado</v>
      </c>
      <c r="R134" s="83">
        <f>IFERROR(VLOOKUP(J134,'Obs Tecnicas'!$D:$G,2,0),"")</f>
        <v>14292</v>
      </c>
      <c r="S134" s="74" t="str">
        <f>IFERROR(VLOOKUP(J134,'Obs Tecnicas'!$D:$G,3,0),"Hexis")</f>
        <v>ER ANALITICA</v>
      </c>
      <c r="T134" s="74">
        <f>IFERROR(VLOOKUP(J134,'Obs Tecnicas'!$D:$G,4,0),"")</f>
        <v>0</v>
      </c>
      <c r="V134" s="84">
        <f t="shared" si="3"/>
        <v>11</v>
      </c>
      <c r="W134" s="84">
        <v>7</v>
      </c>
      <c r="X134" s="2" t="e">
        <f>VLOOKUP(J134,Adicionados!B:M,12,0)</f>
        <v>#N/A</v>
      </c>
    </row>
    <row r="135" spans="1:1024" ht="15" customHeight="1">
      <c r="A135" s="74" t="s">
        <v>67</v>
      </c>
      <c r="B135" s="74" t="s">
        <v>343</v>
      </c>
      <c r="C135" s="79" t="s">
        <v>344</v>
      </c>
      <c r="D135" s="74" t="s">
        <v>403</v>
      </c>
      <c r="E135" s="74" t="s">
        <v>343</v>
      </c>
      <c r="F135" s="79" t="s">
        <v>344</v>
      </c>
      <c r="G135" s="74" t="s">
        <v>349</v>
      </c>
      <c r="H135" s="74" t="s">
        <v>404</v>
      </c>
      <c r="I135" s="74" t="s">
        <v>218</v>
      </c>
      <c r="J135" s="80" t="s">
        <v>413</v>
      </c>
      <c r="K135" s="74" t="s">
        <v>84</v>
      </c>
      <c r="L135" s="74" t="s">
        <v>220</v>
      </c>
      <c r="M135" s="74" t="s">
        <v>406</v>
      </c>
      <c r="N135" s="74" t="s">
        <v>407</v>
      </c>
      <c r="O135" s="81">
        <v>44019</v>
      </c>
      <c r="P135" s="82">
        <f>IFERROR(VLOOKUP(J135,'Obs Tecnicas'!$D:$I,5,0),O135)</f>
        <v>44523</v>
      </c>
      <c r="Q135" s="81" t="str">
        <f ca="1">IF(P135&lt;&gt;"",IF(P135+365&gt;TODAY(),"Calibrado","Vencido"),"")</f>
        <v>Calibrado</v>
      </c>
      <c r="R135" s="83">
        <f>IFERROR(VLOOKUP(J135,'Obs Tecnicas'!$D:$G,2,0),"")</f>
        <v>14286</v>
      </c>
      <c r="S135" s="74" t="str">
        <f>IFERROR(VLOOKUP(J135,'Obs Tecnicas'!$D:$G,3,0),"Hexis")</f>
        <v>ER ANALITICA</v>
      </c>
      <c r="T135" s="74">
        <f>IFERROR(VLOOKUP(J135,'Obs Tecnicas'!$D:$G,4,0),"")</f>
        <v>0</v>
      </c>
      <c r="V135" s="84">
        <f t="shared" si="3"/>
        <v>11</v>
      </c>
      <c r="W135" s="84">
        <v>9</v>
      </c>
      <c r="X135" s="2" t="e">
        <f>VLOOKUP(J135,Adicionados!B:M,12,0)</f>
        <v>#N/A</v>
      </c>
    </row>
    <row r="136" spans="1:1024" ht="15" customHeight="1">
      <c r="A136" s="74" t="s">
        <v>67</v>
      </c>
      <c r="B136" s="74" t="s">
        <v>343</v>
      </c>
      <c r="C136" s="79" t="s">
        <v>344</v>
      </c>
      <c r="D136" s="74" t="s">
        <v>403</v>
      </c>
      <c r="E136" s="74" t="s">
        <v>343</v>
      </c>
      <c r="F136" s="79" t="s">
        <v>344</v>
      </c>
      <c r="G136" s="74" t="s">
        <v>349</v>
      </c>
      <c r="H136" s="74" t="s">
        <v>404</v>
      </c>
      <c r="I136" s="74" t="s">
        <v>86</v>
      </c>
      <c r="J136" s="80" t="s">
        <v>414</v>
      </c>
      <c r="K136" s="74" t="s">
        <v>105</v>
      </c>
      <c r="L136" s="74" t="s">
        <v>415</v>
      </c>
      <c r="M136" s="74" t="s">
        <v>406</v>
      </c>
      <c r="N136" s="74" t="s">
        <v>407</v>
      </c>
      <c r="O136" s="81">
        <v>44019</v>
      </c>
      <c r="P136" s="82">
        <f>IFERROR(VLOOKUP(J136,'Obs Tecnicas'!$D:$I,5,0),O136)</f>
        <v>44523</v>
      </c>
      <c r="Q136" s="81" t="str">
        <f ca="1">IF(P136&lt;&gt;"",IF(P136+365&gt;TODAY(),"Calibrado","Vencido"),"")</f>
        <v>Calibrado</v>
      </c>
      <c r="R136" s="83">
        <f>IFERROR(VLOOKUP(J136,'Obs Tecnicas'!$D:$G,2,0),"")</f>
        <v>14626</v>
      </c>
      <c r="S136" s="74" t="str">
        <f>IFERROR(VLOOKUP(J136,'Obs Tecnicas'!$D:$G,3,0),"Hexis")</f>
        <v>ER ANALITICA</v>
      </c>
      <c r="T136" s="74">
        <f>IFERROR(VLOOKUP(J136,'Obs Tecnicas'!$D:$G,4,0),"")</f>
        <v>0</v>
      </c>
      <c r="V136" s="84">
        <f t="shared" si="3"/>
        <v>11</v>
      </c>
      <c r="W136" s="84">
        <v>9</v>
      </c>
      <c r="X136" s="2">
        <f>VLOOKUP(J136,Adicionados!B:M,12,0)</f>
        <v>0</v>
      </c>
    </row>
    <row r="137" spans="1:1024" ht="15" customHeight="1">
      <c r="A137" s="74" t="s">
        <v>67</v>
      </c>
      <c r="B137" s="74" t="s">
        <v>343</v>
      </c>
      <c r="C137" s="79" t="s">
        <v>344</v>
      </c>
      <c r="D137" s="74" t="s">
        <v>403</v>
      </c>
      <c r="E137" s="74" t="s">
        <v>343</v>
      </c>
      <c r="F137" s="79" t="s">
        <v>344</v>
      </c>
      <c r="G137" s="74" t="s">
        <v>349</v>
      </c>
      <c r="H137" s="74" t="s">
        <v>404</v>
      </c>
      <c r="I137" s="74" t="s">
        <v>218</v>
      </c>
      <c r="J137" s="80" t="s">
        <v>416</v>
      </c>
      <c r="K137" s="74" t="s">
        <v>84</v>
      </c>
      <c r="L137" s="74" t="s">
        <v>220</v>
      </c>
      <c r="M137" s="74" t="s">
        <v>406</v>
      </c>
      <c r="N137" s="74" t="s">
        <v>407</v>
      </c>
      <c r="O137" s="81"/>
      <c r="P137" s="82">
        <f>IFERROR(VLOOKUP(J137,'Obs Tecnicas'!$D:$I,5,0),O137)</f>
        <v>44523</v>
      </c>
      <c r="Q137" s="81" t="str">
        <f ca="1">IF(P137&lt;&gt;"",IF(P137+365&gt;TODAY(),"Calibrado","Vencido"),"")</f>
        <v>Calibrado</v>
      </c>
      <c r="R137" s="83">
        <f>IFERROR(VLOOKUP(J137,'Obs Tecnicas'!$D:$G,2,0),"")</f>
        <v>14625</v>
      </c>
      <c r="S137" s="74" t="str">
        <f>IFERROR(VLOOKUP(J137,'Obs Tecnicas'!$D:$G,3,0),"Hexis")</f>
        <v>ER ANALITICA</v>
      </c>
      <c r="T137" s="74">
        <f>IFERROR(VLOOKUP(J137,'Obs Tecnicas'!$D:$G,4,0),"")</f>
        <v>0</v>
      </c>
      <c r="V137" s="84">
        <f t="shared" si="3"/>
        <v>11</v>
      </c>
      <c r="W137" s="84">
        <v>9</v>
      </c>
      <c r="X137" s="2">
        <f>VLOOKUP(J137,Adicionados!B:M,12,0)</f>
        <v>0</v>
      </c>
    </row>
    <row r="138" spans="1:1024" ht="15" customHeight="1">
      <c r="A138" s="74" t="s">
        <v>67</v>
      </c>
      <c r="B138" s="74" t="s">
        <v>343</v>
      </c>
      <c r="C138" s="79" t="s">
        <v>344</v>
      </c>
      <c r="D138" s="74" t="s">
        <v>1435</v>
      </c>
      <c r="E138" s="74" t="s">
        <v>343</v>
      </c>
      <c r="F138" s="79" t="s">
        <v>344</v>
      </c>
      <c r="G138" s="74" t="s">
        <v>349</v>
      </c>
      <c r="H138" s="74" t="s">
        <v>404</v>
      </c>
      <c r="I138" s="74" t="s">
        <v>331</v>
      </c>
      <c r="J138" s="80" t="s">
        <v>417</v>
      </c>
      <c r="K138" s="74" t="s">
        <v>81</v>
      </c>
      <c r="L138" s="74" t="s">
        <v>82</v>
      </c>
      <c r="M138" s="74" t="s">
        <v>406</v>
      </c>
      <c r="O138" s="81"/>
      <c r="P138" s="82">
        <f>IFERROR(VLOOKUP(J138,'Obs Tecnicas'!$D:$I,5,0),O138)</f>
        <v>44442</v>
      </c>
      <c r="Q138" s="81" t="str">
        <f ca="1">IF(P138&lt;&gt;"",IF(P138+365&gt;TODAY(),"Calibrado","Vencido"),"")</f>
        <v>Calibrado</v>
      </c>
      <c r="R138" s="83">
        <f>IFERROR(VLOOKUP(J138,'Obs Tecnicas'!$D:$G,2,0),"")</f>
        <v>13759</v>
      </c>
      <c r="S138" s="74" t="str">
        <f>IFERROR(VLOOKUP(J138,'Obs Tecnicas'!$D:$G,3,0),"Hexis")</f>
        <v>ER ANALITICA</v>
      </c>
      <c r="T138" s="74" t="str">
        <f>IFERROR(VLOOKUP(J138,'Obs Tecnicas'!$D:$G,4,0),"")</f>
        <v xml:space="preserve"> Recomendada troca preventiva de todos os filtros ópticos</v>
      </c>
      <c r="U138" s="2" t="s">
        <v>27</v>
      </c>
      <c r="V138" s="84">
        <f t="shared" si="3"/>
        <v>9</v>
      </c>
      <c r="W138" s="84">
        <v>3</v>
      </c>
      <c r="X138" s="2">
        <f>VLOOKUP(J138,Adicionados!B:M,12,0)</f>
        <v>0</v>
      </c>
    </row>
    <row r="139" spans="1:1024" ht="15" customHeight="1">
      <c r="A139" s="74" t="s">
        <v>67</v>
      </c>
      <c r="B139" s="74" t="s">
        <v>418</v>
      </c>
      <c r="C139" s="79" t="s">
        <v>419</v>
      </c>
      <c r="D139" s="47" t="s">
        <v>420</v>
      </c>
      <c r="E139" s="74" t="s">
        <v>421</v>
      </c>
      <c r="F139" s="79" t="s">
        <v>422</v>
      </c>
      <c r="G139" s="74" t="s">
        <v>349</v>
      </c>
      <c r="H139" s="74" t="s">
        <v>404</v>
      </c>
      <c r="I139" s="74" t="s">
        <v>79</v>
      </c>
      <c r="J139" s="80">
        <v>182190001001</v>
      </c>
      <c r="K139" s="74" t="s">
        <v>81</v>
      </c>
      <c r="L139" s="87" t="s">
        <v>186</v>
      </c>
      <c r="M139" s="74" t="s">
        <v>424</v>
      </c>
      <c r="N139" s="74" t="s">
        <v>425</v>
      </c>
      <c r="O139" s="81">
        <v>44022</v>
      </c>
      <c r="P139" s="82">
        <f>IFERROR(VLOOKUP(J139,'Obs Tecnicas'!$D:$I,5,0),O139)</f>
        <v>44762</v>
      </c>
      <c r="Q139" s="81" t="str">
        <f ca="1">IF(P139&lt;&gt;"",IF(P139+365&gt;TODAY(),"Calibrado","Vencido"),"")</f>
        <v>Calibrado</v>
      </c>
      <c r="R139" s="83">
        <f>IFERROR(VLOOKUP(J139,'Obs Tecnicas'!$D:$G,2,0),"")</f>
        <v>17444</v>
      </c>
      <c r="S139" s="74" t="str">
        <f>IFERROR(VLOOKUP(J139,'Obs Tecnicas'!$D:$G,3,0),"Hexis")</f>
        <v>ER ANALITICA</v>
      </c>
      <c r="T139" s="74">
        <f>IFERROR(VLOOKUP(J139,'Obs Tecnicas'!$D:$G,4,0),"")</f>
        <v>0</v>
      </c>
      <c r="U139" s="2" t="s">
        <v>332</v>
      </c>
      <c r="V139" s="84">
        <f t="shared" si="3"/>
        <v>7</v>
      </c>
      <c r="W139" s="84">
        <v>7</v>
      </c>
      <c r="X139" s="2" t="e">
        <f>VLOOKUP(J139,Adicionados!B:M,12,0)</f>
        <v>#N/A</v>
      </c>
    </row>
    <row r="140" spans="1:1024" ht="15" customHeight="1">
      <c r="A140" s="74" t="s">
        <v>67</v>
      </c>
      <c r="B140" s="74" t="s">
        <v>418</v>
      </c>
      <c r="C140" s="79" t="s">
        <v>419</v>
      </c>
      <c r="D140" s="47" t="s">
        <v>420</v>
      </c>
      <c r="E140" s="74" t="s">
        <v>421</v>
      </c>
      <c r="F140" s="79" t="s">
        <v>422</v>
      </c>
      <c r="G140" s="74" t="s">
        <v>349</v>
      </c>
      <c r="H140" s="74" t="s">
        <v>404</v>
      </c>
      <c r="I140" s="74" t="s">
        <v>83</v>
      </c>
      <c r="J140" s="80">
        <v>17121575001016</v>
      </c>
      <c r="K140" s="74" t="s">
        <v>266</v>
      </c>
      <c r="L140" s="74" t="s">
        <v>267</v>
      </c>
      <c r="M140" s="74" t="s">
        <v>424</v>
      </c>
      <c r="N140" s="74" t="s">
        <v>425</v>
      </c>
      <c r="O140" s="81">
        <v>44022</v>
      </c>
      <c r="P140" s="82">
        <f>IFERROR(VLOOKUP(J140,'Obs Tecnicas'!$D:$I,5,0),O140)</f>
        <v>44762</v>
      </c>
      <c r="Q140" s="81" t="str">
        <f ca="1">IF(P140&lt;&gt;"",IF(P140+365&gt;TODAY(),"Calibrado","Vencido"),"")</f>
        <v>Calibrado</v>
      </c>
      <c r="R140" s="83">
        <f>IFERROR(VLOOKUP(J140,'Obs Tecnicas'!$D:$G,2,0),"")</f>
        <v>17446</v>
      </c>
      <c r="S140" s="74" t="str">
        <f>IFERROR(VLOOKUP(J140,'Obs Tecnicas'!$D:$G,3,0),"Hexis")</f>
        <v>ER ANALITICA</v>
      </c>
      <c r="T140" s="74">
        <f>IFERROR(VLOOKUP(J140,'Obs Tecnicas'!$D:$G,4,0),"")</f>
        <v>0</v>
      </c>
      <c r="U140" s="2" t="s">
        <v>332</v>
      </c>
      <c r="V140" s="84">
        <f t="shared" si="3"/>
        <v>7</v>
      </c>
      <c r="W140" s="84">
        <v>7</v>
      </c>
      <c r="X140" s="2" t="e">
        <f>VLOOKUP(J140,Adicionados!B:M,12,0)</f>
        <v>#N/A</v>
      </c>
      <c r="Z140" s="93"/>
      <c r="AB140" s="93"/>
      <c r="AD140" s="93"/>
      <c r="AF140" s="93"/>
      <c r="AG140" s="93"/>
      <c r="AH140" s="93"/>
      <c r="AI140" s="93"/>
      <c r="AK140" s="93"/>
      <c r="AL140" s="93"/>
      <c r="AM140" s="93"/>
      <c r="AN140" s="93"/>
      <c r="AO140" s="93"/>
    </row>
    <row r="141" spans="1:1024" ht="15" customHeight="1">
      <c r="A141" s="74" t="s">
        <v>67</v>
      </c>
      <c r="B141" s="74" t="s">
        <v>418</v>
      </c>
      <c r="C141" s="79" t="s">
        <v>419</v>
      </c>
      <c r="D141" s="47" t="s">
        <v>420</v>
      </c>
      <c r="E141" s="74" t="s">
        <v>421</v>
      </c>
      <c r="F141" s="79" t="s">
        <v>422</v>
      </c>
      <c r="G141" s="74" t="s">
        <v>349</v>
      </c>
      <c r="H141" s="74" t="s">
        <v>404</v>
      </c>
      <c r="I141" s="74" t="s">
        <v>218</v>
      </c>
      <c r="J141" s="80">
        <v>920319</v>
      </c>
      <c r="K141" s="74" t="s">
        <v>266</v>
      </c>
      <c r="L141" s="74" t="s">
        <v>271</v>
      </c>
      <c r="M141" s="74" t="s">
        <v>424</v>
      </c>
      <c r="N141" s="74" t="s">
        <v>425</v>
      </c>
      <c r="O141" s="81">
        <v>44022</v>
      </c>
      <c r="P141" s="82">
        <f>IFERROR(VLOOKUP(J141,'Obs Tecnicas'!$D:$I,5,0),O141)</f>
        <v>44762</v>
      </c>
      <c r="Q141" s="81" t="str">
        <f ca="1">IF(P141&lt;&gt;"",IF(P141+365&gt;TODAY(),"Calibrado","Vencido"),"")</f>
        <v>Calibrado</v>
      </c>
      <c r="R141" s="83">
        <f>IFERROR(VLOOKUP(J141,'Obs Tecnicas'!$D:$G,2,0),"")</f>
        <v>17445</v>
      </c>
      <c r="S141" s="74" t="str">
        <f>IFERROR(VLOOKUP(J141,'Obs Tecnicas'!$D:$G,3,0),"Hexis")</f>
        <v>ER ANALITICA</v>
      </c>
      <c r="T141" s="74">
        <f>IFERROR(VLOOKUP(J141,'Obs Tecnicas'!$D:$G,4,0),"")</f>
        <v>0</v>
      </c>
      <c r="U141" s="2" t="s">
        <v>332</v>
      </c>
      <c r="V141" s="84">
        <f t="shared" si="3"/>
        <v>7</v>
      </c>
      <c r="W141" s="84">
        <v>7</v>
      </c>
      <c r="X141" s="2" t="e">
        <f>VLOOKUP(J141,Adicionados!B:M,12,0)</f>
        <v>#N/A</v>
      </c>
      <c r="Z141" s="93"/>
      <c r="AB141" s="93"/>
      <c r="AD141" s="93"/>
      <c r="AF141" s="93"/>
      <c r="AG141" s="93"/>
      <c r="AH141" s="93"/>
      <c r="AI141" s="93"/>
      <c r="AK141" s="93"/>
      <c r="AL141" s="93"/>
      <c r="AM141" s="93"/>
      <c r="AN141" s="93"/>
      <c r="AO141" s="93"/>
    </row>
    <row r="142" spans="1:1024" ht="15" customHeight="1">
      <c r="A142" s="74" t="s">
        <v>67</v>
      </c>
      <c r="B142" s="74" t="s">
        <v>1433</v>
      </c>
      <c r="C142" s="79" t="s">
        <v>1432</v>
      </c>
      <c r="D142" s="47" t="s">
        <v>1437</v>
      </c>
      <c r="E142" s="74" t="s">
        <v>421</v>
      </c>
      <c r="F142" s="79" t="s">
        <v>422</v>
      </c>
      <c r="H142" s="74" t="s">
        <v>404</v>
      </c>
      <c r="I142" s="74" t="s">
        <v>218</v>
      </c>
      <c r="J142" s="80">
        <v>6264737</v>
      </c>
      <c r="K142" s="74" t="s">
        <v>84</v>
      </c>
      <c r="L142" s="74" t="s">
        <v>220</v>
      </c>
      <c r="M142" s="74" t="s">
        <v>424</v>
      </c>
      <c r="N142" s="74" t="s">
        <v>78</v>
      </c>
      <c r="O142" s="81"/>
      <c r="P142" s="82">
        <f>IFERROR(VLOOKUP(J142,'Obs Tecnicas'!$D:$I,5,0),O142)</f>
        <v>44762</v>
      </c>
      <c r="Q142" s="81" t="str">
        <f ca="1">IF(P142&lt;&gt;"",IF(P142+365&gt;TODAY(),"Calibrado","Vencido"),"")</f>
        <v>Calibrado</v>
      </c>
      <c r="R142" s="83">
        <f>IFERROR(VLOOKUP(J142,'Obs Tecnicas'!$D:$G,2,0),"")</f>
        <v>17447</v>
      </c>
      <c r="S142" s="74" t="str">
        <f>IFERROR(VLOOKUP(J142,'Obs Tecnicas'!$D:$G,3,0),"Hexis")</f>
        <v>ER ANALITICA</v>
      </c>
      <c r="T142" s="74" t="str">
        <f>IFERROR(VLOOKUP(J142,'Obs Tecnicas'!$D:$G,4,0),"")</f>
        <v>Eletrôdo do instrumento encontra-se avariado, impossibilitando o ajuste na escala de pH, liberado somente para uso na escala de condutívidade</v>
      </c>
      <c r="V142" s="84">
        <f t="shared" ref="V142:V143" si="4">IF(P142&lt;&gt;"",MONTH(P142),"")</f>
        <v>7</v>
      </c>
      <c r="W142" s="84"/>
      <c r="X142" s="2">
        <f>VLOOKUP(J142,Adicionados!B:M,12,0)</f>
        <v>22</v>
      </c>
      <c r="Z142" s="93"/>
      <c r="AB142" s="93"/>
      <c r="AD142" s="93"/>
      <c r="AF142" s="93"/>
      <c r="AG142" s="93"/>
      <c r="AH142" s="93"/>
      <c r="AI142" s="93"/>
      <c r="AK142" s="93"/>
      <c r="AL142" s="93"/>
      <c r="AM142" s="93"/>
      <c r="AN142" s="93"/>
      <c r="AO142" s="93"/>
    </row>
    <row r="143" spans="1:1024" ht="15" customHeight="1">
      <c r="A143" s="74" t="s">
        <v>67</v>
      </c>
      <c r="B143" s="74" t="s">
        <v>421</v>
      </c>
      <c r="C143" s="79" t="s">
        <v>1434</v>
      </c>
      <c r="D143" s="47" t="s">
        <v>1438</v>
      </c>
      <c r="E143" s="74" t="s">
        <v>421</v>
      </c>
      <c r="F143" s="79" t="s">
        <v>422</v>
      </c>
      <c r="H143" s="74" t="s">
        <v>404</v>
      </c>
      <c r="I143" s="74" t="s">
        <v>89</v>
      </c>
      <c r="J143" s="80" t="s">
        <v>1431</v>
      </c>
      <c r="K143" s="74" t="s">
        <v>81</v>
      </c>
      <c r="L143" s="74" t="s">
        <v>91</v>
      </c>
      <c r="M143" s="74" t="s">
        <v>424</v>
      </c>
      <c r="N143" s="74" t="s">
        <v>78</v>
      </c>
      <c r="O143" s="81"/>
      <c r="P143" s="82">
        <f>IFERROR(VLOOKUP(J143,'Obs Tecnicas'!$D:$I,5,0),O143)</f>
        <v>44762</v>
      </c>
      <c r="Q143" s="81" t="str">
        <f ca="1">IF(P143&lt;&gt;"",IF(P143+365&gt;TODAY(),"Calibrado","Vencido"),"")</f>
        <v>Calibrado</v>
      </c>
      <c r="R143" s="83">
        <f>IFERROR(VLOOKUP(J143,'Obs Tecnicas'!$D:$G,2,0),"")</f>
        <v>17449</v>
      </c>
      <c r="S143" s="74" t="str">
        <f>IFERROR(VLOOKUP(J143,'Obs Tecnicas'!$D:$G,3,0),"Hexis")</f>
        <v>ER ANALITICA</v>
      </c>
      <c r="T143" s="74">
        <f>IFERROR(VLOOKUP(J143,'Obs Tecnicas'!$D:$G,4,0),"")</f>
        <v>0</v>
      </c>
      <c r="V143" s="84">
        <f t="shared" si="4"/>
        <v>7</v>
      </c>
      <c r="W143" s="84"/>
      <c r="X143" s="2">
        <f>VLOOKUP(J143,Adicionados!B:M,12,0)</f>
        <v>22</v>
      </c>
      <c r="Z143" s="93"/>
      <c r="AB143" s="93"/>
      <c r="AD143" s="93"/>
      <c r="AF143" s="93" t="s">
        <v>1436</v>
      </c>
      <c r="AG143" s="93"/>
      <c r="AH143" s="93"/>
      <c r="AI143" s="93"/>
      <c r="AK143" s="93"/>
      <c r="AL143" s="93"/>
      <c r="AM143" s="93"/>
      <c r="AN143" s="93"/>
      <c r="AO143" s="93"/>
    </row>
    <row r="144" spans="1:1024" ht="15" customHeight="1">
      <c r="A144" s="74" t="s">
        <v>67</v>
      </c>
      <c r="B144" s="74" t="s">
        <v>272</v>
      </c>
      <c r="C144" s="79" t="s">
        <v>273</v>
      </c>
      <c r="D144" s="74" t="s">
        <v>274</v>
      </c>
      <c r="E144" s="74" t="s">
        <v>429</v>
      </c>
      <c r="F144" s="79" t="s">
        <v>430</v>
      </c>
      <c r="G144" s="74" t="s">
        <v>73</v>
      </c>
      <c r="H144" s="74" t="s">
        <v>431</v>
      </c>
      <c r="I144" s="74" t="s">
        <v>83</v>
      </c>
      <c r="J144" s="80" t="s">
        <v>432</v>
      </c>
      <c r="K144" s="74" t="s">
        <v>84</v>
      </c>
      <c r="L144" s="74" t="s">
        <v>85</v>
      </c>
      <c r="M144" s="74" t="s">
        <v>433</v>
      </c>
      <c r="N144" s="74" t="s">
        <v>434</v>
      </c>
      <c r="O144" s="81">
        <v>44279</v>
      </c>
      <c r="P144" s="82">
        <f>IFERROR(VLOOKUP(J144,'Obs Tecnicas'!$D:$I,5,0),O144)</f>
        <v>44643</v>
      </c>
      <c r="Q144" s="81" t="str">
        <f ca="1">IF(P144&lt;&gt;"",IF(P144+365&gt;TODAY(),"Calibrado","Vencido"),"")</f>
        <v>Calibrado</v>
      </c>
      <c r="R144" s="83">
        <f>IFERROR(VLOOKUP(J144,'Obs Tecnicas'!$D:$G,2,0),"")</f>
        <v>15876</v>
      </c>
      <c r="S144" s="74" t="str">
        <f>IFERROR(VLOOKUP(J144,'Obs Tecnicas'!$D:$G,3,0),"Hexis")</f>
        <v>ER ANALITICA</v>
      </c>
      <c r="T144" s="74">
        <f>IFERROR(VLOOKUP(J144,'Obs Tecnicas'!$D:$G,4,0),"")</f>
        <v>0</v>
      </c>
      <c r="V144" s="84">
        <f t="shared" ref="V144:V175" si="5">IF(P144&lt;&gt;"",MONTH(P144),"")</f>
        <v>3</v>
      </c>
      <c r="W144" s="84">
        <v>5</v>
      </c>
      <c r="X144" s="2" t="e">
        <f>VLOOKUP(J144,Adicionados!B:M,12,0)</f>
        <v>#N/A</v>
      </c>
    </row>
    <row r="145" spans="1:41" ht="15" customHeight="1">
      <c r="A145" s="74" t="s">
        <v>67</v>
      </c>
      <c r="B145" s="74" t="s">
        <v>272</v>
      </c>
      <c r="C145" s="79" t="s">
        <v>273</v>
      </c>
      <c r="D145" s="74" t="s">
        <v>274</v>
      </c>
      <c r="E145" s="74" t="s">
        <v>429</v>
      </c>
      <c r="F145" s="79" t="s">
        <v>430</v>
      </c>
      <c r="G145" s="74" t="s">
        <v>73</v>
      </c>
      <c r="H145" s="74" t="s">
        <v>431</v>
      </c>
      <c r="I145" s="74" t="s">
        <v>83</v>
      </c>
      <c r="J145" s="80" t="s">
        <v>435</v>
      </c>
      <c r="K145" s="74" t="s">
        <v>84</v>
      </c>
      <c r="L145" s="74" t="s">
        <v>85</v>
      </c>
      <c r="M145" s="74" t="s">
        <v>433</v>
      </c>
      <c r="N145" s="74" t="s">
        <v>434</v>
      </c>
      <c r="O145" s="81">
        <v>44279</v>
      </c>
      <c r="P145" s="82">
        <f>IFERROR(VLOOKUP(J145,'Obs Tecnicas'!$D:$I,5,0),O145)</f>
        <v>44643</v>
      </c>
      <c r="Q145" s="81" t="str">
        <f ca="1">IF(P145&lt;&gt;"",IF(P145+365&gt;TODAY(),"Calibrado","Vencido"),"")</f>
        <v>Calibrado</v>
      </c>
      <c r="R145" s="83">
        <f>IFERROR(VLOOKUP(J145,'Obs Tecnicas'!$D:$G,2,0),"")</f>
        <v>15871</v>
      </c>
      <c r="S145" s="74" t="str">
        <f>IFERROR(VLOOKUP(J145,'Obs Tecnicas'!$D:$G,3,0),"Hexis")</f>
        <v>ER ANALITICA</v>
      </c>
      <c r="T145" s="74">
        <f>IFERROR(VLOOKUP(J145,'Obs Tecnicas'!$D:$G,4,0),"")</f>
        <v>0</v>
      </c>
      <c r="V145" s="84">
        <f t="shared" si="5"/>
        <v>3</v>
      </c>
      <c r="W145" s="84">
        <v>5</v>
      </c>
      <c r="X145" s="2" t="e">
        <f>VLOOKUP(J145,Adicionados!B:M,12,0)</f>
        <v>#N/A</v>
      </c>
    </row>
    <row r="146" spans="1:41" ht="15" customHeight="1">
      <c r="A146" s="74" t="s">
        <v>67</v>
      </c>
      <c r="B146" s="74" t="s">
        <v>272</v>
      </c>
      <c r="C146" s="79" t="s">
        <v>273</v>
      </c>
      <c r="D146" s="74" t="s">
        <v>274</v>
      </c>
      <c r="E146" s="74" t="s">
        <v>429</v>
      </c>
      <c r="F146" s="79" t="s">
        <v>430</v>
      </c>
      <c r="G146" s="74" t="s">
        <v>73</v>
      </c>
      <c r="H146" s="74" t="s">
        <v>431</v>
      </c>
      <c r="I146" s="74" t="s">
        <v>86</v>
      </c>
      <c r="J146" s="80" t="s">
        <v>436</v>
      </c>
      <c r="K146" s="74" t="s">
        <v>136</v>
      </c>
      <c r="L146" s="74" t="s">
        <v>137</v>
      </c>
      <c r="M146" s="74" t="s">
        <v>433</v>
      </c>
      <c r="N146" s="74" t="s">
        <v>434</v>
      </c>
      <c r="O146" s="81">
        <v>44279</v>
      </c>
      <c r="P146" s="82">
        <f>IFERROR(VLOOKUP(J146,'Obs Tecnicas'!$D:$I,5,0),O146)</f>
        <v>44643</v>
      </c>
      <c r="Q146" s="81" t="str">
        <f ca="1">IF(P146&lt;&gt;"",IF(P146+365&gt;TODAY(),"Calibrado","Vencido"),"")</f>
        <v>Calibrado</v>
      </c>
      <c r="R146" s="83">
        <f>IFERROR(VLOOKUP(J146,'Obs Tecnicas'!$D:$G,2,0),"")</f>
        <v>15873</v>
      </c>
      <c r="S146" s="74" t="str">
        <f>IFERROR(VLOOKUP(J146,'Obs Tecnicas'!$D:$G,3,0),"Hexis")</f>
        <v>ER ANALITICA</v>
      </c>
      <c r="T146" s="74">
        <f>IFERROR(VLOOKUP(J146,'Obs Tecnicas'!$D:$G,4,0),"")</f>
        <v>0</v>
      </c>
      <c r="V146" s="84">
        <f t="shared" si="5"/>
        <v>3</v>
      </c>
      <c r="W146" s="84">
        <v>6</v>
      </c>
      <c r="X146" s="2" t="e">
        <f>VLOOKUP(J146,Adicionados!B:M,12,0)</f>
        <v>#N/A</v>
      </c>
    </row>
    <row r="147" spans="1:41" ht="15" customHeight="1">
      <c r="A147" s="74" t="s">
        <v>67</v>
      </c>
      <c r="B147" s="74" t="s">
        <v>272</v>
      </c>
      <c r="C147" s="79" t="s">
        <v>273</v>
      </c>
      <c r="D147" s="74" t="s">
        <v>274</v>
      </c>
      <c r="E147" s="74" t="s">
        <v>429</v>
      </c>
      <c r="F147" s="79" t="s">
        <v>430</v>
      </c>
      <c r="G147" s="74" t="s">
        <v>73</v>
      </c>
      <c r="H147" s="74" t="s">
        <v>431</v>
      </c>
      <c r="I147" s="74" t="s">
        <v>79</v>
      </c>
      <c r="J147" s="80" t="s">
        <v>437</v>
      </c>
      <c r="K147" s="74" t="s">
        <v>81</v>
      </c>
      <c r="L147" s="87" t="s">
        <v>186</v>
      </c>
      <c r="M147" s="74" t="s">
        <v>433</v>
      </c>
      <c r="N147" s="74" t="s">
        <v>434</v>
      </c>
      <c r="O147" s="81">
        <v>44284</v>
      </c>
      <c r="P147" s="82">
        <f>IFERROR(VLOOKUP(J147,'Obs Tecnicas'!$D:$I,5,0),O147)</f>
        <v>44643</v>
      </c>
      <c r="Q147" s="81" t="str">
        <f ca="1">IF(P147&lt;&gt;"",IF(P147+365&gt;TODAY(),"Calibrado","Vencido"),"")</f>
        <v>Calibrado</v>
      </c>
      <c r="R147" s="83">
        <f>IFERROR(VLOOKUP(J147,'Obs Tecnicas'!$D:$G,2,0),"")</f>
        <v>15875</v>
      </c>
      <c r="S147" s="74" t="str">
        <f>IFERROR(VLOOKUP(J147,'Obs Tecnicas'!$D:$G,3,0),"Hexis")</f>
        <v>ER ANALITICA</v>
      </c>
      <c r="T147" s="74">
        <f>IFERROR(VLOOKUP(J147,'Obs Tecnicas'!$D:$G,4,0),"")</f>
        <v>0</v>
      </c>
      <c r="V147" s="84">
        <f t="shared" si="5"/>
        <v>3</v>
      </c>
      <c r="W147" s="84">
        <v>6</v>
      </c>
      <c r="X147" s="2" t="e">
        <f>VLOOKUP(J147,Adicionados!B:M,12,0)</f>
        <v>#N/A</v>
      </c>
    </row>
    <row r="148" spans="1:41" ht="15" customHeight="1">
      <c r="A148" s="74" t="s">
        <v>67</v>
      </c>
      <c r="B148" s="74" t="s">
        <v>272</v>
      </c>
      <c r="C148" s="79" t="s">
        <v>273</v>
      </c>
      <c r="D148" s="74" t="s">
        <v>274</v>
      </c>
      <c r="E148" s="74" t="s">
        <v>429</v>
      </c>
      <c r="F148" s="79" t="s">
        <v>430</v>
      </c>
      <c r="G148" s="74" t="s">
        <v>73</v>
      </c>
      <c r="H148" s="74" t="s">
        <v>431</v>
      </c>
      <c r="I148" s="74" t="s">
        <v>86</v>
      </c>
      <c r="J148" s="80">
        <v>200710001495</v>
      </c>
      <c r="K148" s="74" t="s">
        <v>81</v>
      </c>
      <c r="L148" s="74" t="s">
        <v>438</v>
      </c>
      <c r="M148" s="74" t="s">
        <v>433</v>
      </c>
      <c r="N148" s="74" t="s">
        <v>434</v>
      </c>
      <c r="O148" s="81">
        <v>44643</v>
      </c>
      <c r="P148" s="82">
        <f>IFERROR(VLOOKUP(J148,'Obs Tecnicas'!$D:$I,5,0),O148)</f>
        <v>44643</v>
      </c>
      <c r="Q148" s="81" t="str">
        <f ca="1">IF(P148&lt;&gt;"",IF(P148+365&gt;TODAY(),"Calibrado","Vencido"),"")</f>
        <v>Calibrado</v>
      </c>
      <c r="R148" s="83">
        <f>IFERROR(VLOOKUP(J148,'Obs Tecnicas'!$D:$G,2,0),"")</f>
        <v>15872</v>
      </c>
      <c r="S148" s="74" t="str">
        <f>IFERROR(VLOOKUP(J148,'Obs Tecnicas'!$D:$G,3,0),"Hexis")</f>
        <v>ER ANALITICA</v>
      </c>
      <c r="T148" s="74" t="str">
        <f>IFERROR(VLOOKUP(J148,'Obs Tecnicas'!$D:$G,4,0),"")</f>
        <v xml:space="preserve"> Equipamento apresenta demasiada lentidão, indicando fim de vida útil.</v>
      </c>
      <c r="V148" s="84">
        <f t="shared" si="5"/>
        <v>3</v>
      </c>
      <c r="W148" s="84">
        <v>6</v>
      </c>
      <c r="X148" s="2">
        <f>VLOOKUP(J148,Adicionados!B:M,12,0)</f>
        <v>0</v>
      </c>
    </row>
    <row r="149" spans="1:41" ht="15" customHeight="1">
      <c r="A149" s="74" t="s">
        <v>67</v>
      </c>
      <c r="B149" s="74" t="s">
        <v>272</v>
      </c>
      <c r="C149" s="79" t="s">
        <v>273</v>
      </c>
      <c r="D149" s="74" t="s">
        <v>274</v>
      </c>
      <c r="E149" s="74" t="s">
        <v>429</v>
      </c>
      <c r="F149" s="79" t="s">
        <v>430</v>
      </c>
      <c r="G149" s="74" t="s">
        <v>73</v>
      </c>
      <c r="H149" s="74" t="s">
        <v>431</v>
      </c>
      <c r="I149" s="74" t="s">
        <v>331</v>
      </c>
      <c r="J149" s="80">
        <v>132850002046</v>
      </c>
      <c r="K149" s="74" t="s">
        <v>81</v>
      </c>
      <c r="L149" s="87" t="s">
        <v>186</v>
      </c>
      <c r="M149" s="74" t="s">
        <v>433</v>
      </c>
      <c r="N149" s="47" t="s">
        <v>434</v>
      </c>
      <c r="O149" s="81">
        <v>44643</v>
      </c>
      <c r="P149" s="82">
        <f>IFERROR(VLOOKUP(J149,'Obs Tecnicas'!$D:$I,5,0),O149)</f>
        <v>44643</v>
      </c>
      <c r="Q149" s="81" t="str">
        <f ca="1">IF(P149&lt;&gt;"",IF(P149+365&gt;TODAY(),"Calibrado","Vencido"),"")</f>
        <v>Calibrado</v>
      </c>
      <c r="R149" s="83">
        <f>IFERROR(VLOOKUP(J149,'Obs Tecnicas'!$D:$G,2,0),"")</f>
        <v>15874</v>
      </c>
      <c r="S149" s="74" t="str">
        <f>IFERROR(VLOOKUP(J149,'Obs Tecnicas'!$D:$G,3,0),"Hexis")</f>
        <v>ER ANALITICA</v>
      </c>
      <c r="T149" s="74">
        <f>IFERROR(VLOOKUP(J149,'Obs Tecnicas'!$D:$G,4,0),"")</f>
        <v>0</v>
      </c>
      <c r="V149" s="84">
        <f t="shared" si="5"/>
        <v>3</v>
      </c>
      <c r="W149" s="84">
        <v>6</v>
      </c>
      <c r="X149" s="2">
        <f>VLOOKUP(J149,Adicionados!B:M,12,0)</f>
        <v>0</v>
      </c>
    </row>
    <row r="150" spans="1:41" ht="15" customHeight="1">
      <c r="A150" s="74" t="s">
        <v>67</v>
      </c>
      <c r="B150" s="74" t="s">
        <v>439</v>
      </c>
      <c r="C150" s="79" t="s">
        <v>440</v>
      </c>
      <c r="D150" s="74" t="s">
        <v>441</v>
      </c>
      <c r="E150" s="74" t="s">
        <v>439</v>
      </c>
      <c r="F150" s="79" t="s">
        <v>440</v>
      </c>
      <c r="G150" s="74" t="s">
        <v>442</v>
      </c>
      <c r="H150" s="74" t="s">
        <v>431</v>
      </c>
      <c r="I150" s="74" t="s">
        <v>115</v>
      </c>
      <c r="J150" s="80" t="s">
        <v>443</v>
      </c>
      <c r="K150" s="74" t="s">
        <v>444</v>
      </c>
      <c r="L150" s="74" t="s">
        <v>445</v>
      </c>
      <c r="M150" s="74" t="s">
        <v>433</v>
      </c>
      <c r="N150" s="74" t="s">
        <v>446</v>
      </c>
      <c r="O150" s="81"/>
      <c r="P150" s="82">
        <f>IFERROR(VLOOKUP(J150,'Obs Tecnicas'!$D:$I,5,0),O150)</f>
        <v>44721</v>
      </c>
      <c r="Q150" s="81" t="str">
        <f ca="1">IF(P150&lt;&gt;"",IF(P150+365&gt;TODAY(),"Calibrado","Vencido"),"")</f>
        <v>Calibrado</v>
      </c>
      <c r="R150" s="83">
        <f>IFERROR(VLOOKUP(J150,'Obs Tecnicas'!$D:$G,2,0),"")</f>
        <v>16777</v>
      </c>
      <c r="S150" s="74" t="str">
        <f>IFERROR(VLOOKUP(J150,'Obs Tecnicas'!$D:$G,3,0),"Hexis")</f>
        <v>ER ANALITICA</v>
      </c>
      <c r="T150" s="74">
        <f>IFERROR(VLOOKUP(J150,'Obs Tecnicas'!$D:$G,4,0),"")</f>
        <v>0</v>
      </c>
      <c r="U150" s="2" t="s">
        <v>332</v>
      </c>
      <c r="V150" s="84">
        <f t="shared" si="5"/>
        <v>6</v>
      </c>
      <c r="W150" s="84">
        <v>8</v>
      </c>
      <c r="X150" s="2">
        <f>VLOOKUP(J150,Adicionados!B:M,12,0)</f>
        <v>0</v>
      </c>
    </row>
    <row r="151" spans="1:41" ht="15" customHeight="1">
      <c r="A151" s="74" t="s">
        <v>67</v>
      </c>
      <c r="B151" s="74" t="s">
        <v>439</v>
      </c>
      <c r="C151" s="79" t="s">
        <v>440</v>
      </c>
      <c r="D151" s="74" t="s">
        <v>441</v>
      </c>
      <c r="E151" s="74" t="s">
        <v>439</v>
      </c>
      <c r="F151" s="79" t="s">
        <v>440</v>
      </c>
      <c r="G151" s="74" t="s">
        <v>442</v>
      </c>
      <c r="H151" s="74" t="s">
        <v>431</v>
      </c>
      <c r="I151" s="74" t="s">
        <v>115</v>
      </c>
      <c r="J151" s="80">
        <v>28708450</v>
      </c>
      <c r="K151" s="74" t="s">
        <v>447</v>
      </c>
      <c r="L151" s="74" t="s">
        <v>448</v>
      </c>
      <c r="M151" s="74" t="s">
        <v>433</v>
      </c>
      <c r="N151" s="74" t="s">
        <v>446</v>
      </c>
      <c r="O151" s="81"/>
      <c r="P151" s="82">
        <f>IFERROR(VLOOKUP(J151,'Obs Tecnicas'!$D:$I,5,0),O151)</f>
        <v>44721</v>
      </c>
      <c r="Q151" s="81" t="str">
        <f ca="1">IF(P151&lt;&gt;"",IF(P151+365&gt;TODAY(),"Calibrado","Vencido"),"")</f>
        <v>Calibrado</v>
      </c>
      <c r="R151" s="83">
        <f>IFERROR(VLOOKUP(J151,'Obs Tecnicas'!$D:$G,2,0),"")</f>
        <v>16730</v>
      </c>
      <c r="S151" s="74" t="str">
        <f>IFERROR(VLOOKUP(J151,'Obs Tecnicas'!$D:$G,3,0),"Hexis")</f>
        <v>ER ANALITICA</v>
      </c>
      <c r="T151" s="74">
        <f>IFERROR(VLOOKUP(J151,'Obs Tecnicas'!$D:$G,4,0),"")</f>
        <v>0</v>
      </c>
      <c r="U151" s="2" t="s">
        <v>332</v>
      </c>
      <c r="V151" s="84">
        <f t="shared" si="5"/>
        <v>6</v>
      </c>
      <c r="W151" s="84">
        <v>8</v>
      </c>
      <c r="X151" s="2" t="e">
        <f>VLOOKUP(J151,Adicionados!B:M,12,0)</f>
        <v>#N/A</v>
      </c>
      <c r="Z151" s="85"/>
      <c r="AB151" s="85"/>
      <c r="AD151" s="85"/>
      <c r="AF151" s="85"/>
      <c r="AG151" s="85"/>
      <c r="AH151" s="85"/>
      <c r="AI151" s="85"/>
      <c r="AK151" s="85"/>
      <c r="AL151" s="85"/>
      <c r="AM151" s="85"/>
      <c r="AN151" s="85"/>
      <c r="AO151" s="85"/>
    </row>
    <row r="152" spans="1:41" ht="15" customHeight="1">
      <c r="A152" s="74" t="s">
        <v>67</v>
      </c>
      <c r="B152" s="74" t="s">
        <v>439</v>
      </c>
      <c r="C152" s="79" t="s">
        <v>440</v>
      </c>
      <c r="D152" s="74" t="s">
        <v>441</v>
      </c>
      <c r="E152" s="74" t="s">
        <v>439</v>
      </c>
      <c r="F152" s="79" t="s">
        <v>440</v>
      </c>
      <c r="G152" s="74" t="s">
        <v>442</v>
      </c>
      <c r="H152" s="74" t="s">
        <v>431</v>
      </c>
      <c r="I152" s="74" t="s">
        <v>86</v>
      </c>
      <c r="J152" s="80">
        <v>1827001035259</v>
      </c>
      <c r="K152" s="74" t="s">
        <v>449</v>
      </c>
      <c r="L152" s="74" t="s">
        <v>450</v>
      </c>
      <c r="M152" s="74" t="s">
        <v>433</v>
      </c>
      <c r="N152" s="74" t="s">
        <v>446</v>
      </c>
      <c r="O152" s="81">
        <v>43978</v>
      </c>
      <c r="P152" s="82">
        <f>IFERROR(VLOOKUP(J152,'Obs Tecnicas'!$D:$I,5,0),O152)</f>
        <v>44721</v>
      </c>
      <c r="Q152" s="81" t="str">
        <f ca="1">IF(P152&lt;&gt;"",IF(P152+365&gt;TODAY(),"Calibrado","Vencido"),"")</f>
        <v>Calibrado</v>
      </c>
      <c r="R152" s="83">
        <f>IFERROR(VLOOKUP(J152,'Obs Tecnicas'!$D:$G,2,0),"")</f>
        <v>16779</v>
      </c>
      <c r="S152" s="74" t="str">
        <f>IFERROR(VLOOKUP(J152,'Obs Tecnicas'!$D:$G,3,0),"Hexis")</f>
        <v>ER ANALITICA</v>
      </c>
      <c r="T152" s="74">
        <f>IFERROR(VLOOKUP(J152,'Obs Tecnicas'!$D:$G,4,0),"")</f>
        <v>0</v>
      </c>
      <c r="U152" s="2" t="s">
        <v>332</v>
      </c>
      <c r="V152" s="84">
        <f t="shared" si="5"/>
        <v>6</v>
      </c>
      <c r="W152" s="84">
        <v>8</v>
      </c>
      <c r="X152" s="2" t="e">
        <f>VLOOKUP(J152,Adicionados!B:M,12,0)</f>
        <v>#N/A</v>
      </c>
    </row>
    <row r="153" spans="1:41" ht="15" customHeight="1">
      <c r="A153" s="74" t="s">
        <v>67</v>
      </c>
      <c r="B153" s="74" t="s">
        <v>439</v>
      </c>
      <c r="C153" s="79" t="s">
        <v>440</v>
      </c>
      <c r="D153" s="74" t="s">
        <v>441</v>
      </c>
      <c r="E153" s="74" t="s">
        <v>439</v>
      </c>
      <c r="F153" s="79" t="s">
        <v>440</v>
      </c>
      <c r="G153" s="74" t="s">
        <v>442</v>
      </c>
      <c r="H153" s="74" t="s">
        <v>431</v>
      </c>
      <c r="I153" s="74" t="s">
        <v>89</v>
      </c>
      <c r="J153" s="80" t="s">
        <v>451</v>
      </c>
      <c r="K153" s="74" t="s">
        <v>81</v>
      </c>
      <c r="L153" s="74" t="s">
        <v>91</v>
      </c>
      <c r="M153" s="74" t="s">
        <v>433</v>
      </c>
      <c r="N153" s="74" t="s">
        <v>446</v>
      </c>
      <c r="O153" s="81">
        <v>43979</v>
      </c>
      <c r="P153" s="82">
        <f>IFERROR(VLOOKUP(J153,'Obs Tecnicas'!$D:$I,5,0),O153)</f>
        <v>44721</v>
      </c>
      <c r="Q153" s="81" t="str">
        <f ca="1">IF(P153&lt;&gt;"",IF(P153+365&gt;TODAY(),"Calibrado","Vencido"),"")</f>
        <v>Calibrado</v>
      </c>
      <c r="R153" s="83">
        <f>IFERROR(VLOOKUP(J153,'Obs Tecnicas'!$D:$G,2,0),"")</f>
        <v>16780</v>
      </c>
      <c r="S153" s="74" t="str">
        <f>IFERROR(VLOOKUP(J153,'Obs Tecnicas'!$D:$G,3,0),"Hexis")</f>
        <v>ER ANALITICA</v>
      </c>
      <c r="T153" s="74" t="str">
        <f>IFERROR(VLOOKUP(J153,'Obs Tecnicas'!$D:$G,4,0),"")</f>
        <v xml:space="preserve">Carcaça superior com avarias. </v>
      </c>
      <c r="U153" s="2" t="s">
        <v>332</v>
      </c>
      <c r="V153" s="84">
        <f t="shared" si="5"/>
        <v>6</v>
      </c>
      <c r="W153" s="84">
        <v>8</v>
      </c>
      <c r="X153" s="2" t="e">
        <f>VLOOKUP(J153,Adicionados!B:M,12,0)</f>
        <v>#N/A</v>
      </c>
    </row>
    <row r="154" spans="1:41" ht="15" customHeight="1">
      <c r="A154" s="74" t="s">
        <v>67</v>
      </c>
      <c r="B154" s="74" t="s">
        <v>439</v>
      </c>
      <c r="C154" s="79" t="s">
        <v>440</v>
      </c>
      <c r="D154" s="74" t="s">
        <v>441</v>
      </c>
      <c r="E154" s="74" t="s">
        <v>439</v>
      </c>
      <c r="F154" s="79" t="s">
        <v>440</v>
      </c>
      <c r="G154" s="74" t="s">
        <v>442</v>
      </c>
      <c r="H154" s="74" t="s">
        <v>431</v>
      </c>
      <c r="I154" s="74" t="s">
        <v>101</v>
      </c>
      <c r="J154" s="80">
        <v>1217253</v>
      </c>
      <c r="K154" s="74" t="s">
        <v>81</v>
      </c>
      <c r="L154" s="74" t="s">
        <v>103</v>
      </c>
      <c r="M154" s="74" t="s">
        <v>433</v>
      </c>
      <c r="N154" s="74" t="s">
        <v>446</v>
      </c>
      <c r="O154" s="81">
        <v>43980</v>
      </c>
      <c r="P154" s="82">
        <f>IFERROR(VLOOKUP(J154,'Obs Tecnicas'!$D:$I,5,0),O154)</f>
        <v>44721</v>
      </c>
      <c r="Q154" s="81" t="str">
        <f ca="1">IF(P154&lt;&gt;"",IF(P154+365&gt;TODAY(),"Calibrado","Vencido"),"")</f>
        <v>Calibrado</v>
      </c>
      <c r="R154" s="83">
        <f>IFERROR(VLOOKUP(J154,'Obs Tecnicas'!$D:$G,2,0),"")</f>
        <v>16781</v>
      </c>
      <c r="S154" s="74" t="str">
        <f>IFERROR(VLOOKUP(J154,'Obs Tecnicas'!$D:$G,3,0),"Hexis")</f>
        <v>ER ANALITICA</v>
      </c>
      <c r="T154" s="74">
        <f>IFERROR(VLOOKUP(J154,'Obs Tecnicas'!$D:$G,4,0),"")</f>
        <v>0</v>
      </c>
      <c r="U154" s="2" t="s">
        <v>332</v>
      </c>
      <c r="V154" s="84">
        <f t="shared" si="5"/>
        <v>6</v>
      </c>
      <c r="W154" s="84">
        <v>7</v>
      </c>
      <c r="X154" s="2" t="e">
        <f>VLOOKUP(J154,Adicionados!B:M,12,0)</f>
        <v>#N/A</v>
      </c>
    </row>
    <row r="155" spans="1:41" ht="15" customHeight="1">
      <c r="A155" s="74" t="s">
        <v>67</v>
      </c>
      <c r="B155" s="74" t="s">
        <v>439</v>
      </c>
      <c r="C155" s="79" t="s">
        <v>440</v>
      </c>
      <c r="D155" s="74" t="s">
        <v>441</v>
      </c>
      <c r="E155" s="74" t="s">
        <v>439</v>
      </c>
      <c r="F155" s="79" t="s">
        <v>440</v>
      </c>
      <c r="G155" s="74" t="s">
        <v>442</v>
      </c>
      <c r="H155" s="74" t="s">
        <v>431</v>
      </c>
      <c r="I155" s="47" t="s">
        <v>452</v>
      </c>
      <c r="J155" s="80" t="s">
        <v>453</v>
      </c>
      <c r="K155" s="74" t="s">
        <v>454</v>
      </c>
      <c r="L155" s="86" t="s">
        <v>455</v>
      </c>
      <c r="M155" s="74" t="s">
        <v>433</v>
      </c>
      <c r="N155" s="74" t="s">
        <v>446</v>
      </c>
      <c r="O155" s="81">
        <v>44461</v>
      </c>
      <c r="P155" s="82">
        <f>IFERROR(VLOOKUP(J155,'Obs Tecnicas'!$D:$I,5,0),O155)</f>
        <v>44721</v>
      </c>
      <c r="Q155" s="81" t="str">
        <f ca="1">IF(P155&lt;&gt;"",IF(P155+365&gt;TODAY(),"Calibrado","Vencido"),"")</f>
        <v>Calibrado</v>
      </c>
      <c r="R155" s="83">
        <f>IFERROR(VLOOKUP(J155,'Obs Tecnicas'!$D:$G,2,0),"")</f>
        <v>16778</v>
      </c>
      <c r="S155" s="74" t="str">
        <f>IFERROR(VLOOKUP(J155,'Obs Tecnicas'!$D:$G,3,0),"Hexis")</f>
        <v>ER ANALITICA</v>
      </c>
      <c r="T155" s="74">
        <f>IFERROR(VLOOKUP(J155,'Obs Tecnicas'!$D:$G,4,0),"")</f>
        <v>0</v>
      </c>
      <c r="U155" s="2" t="s">
        <v>332</v>
      </c>
      <c r="V155" s="84">
        <f t="shared" si="5"/>
        <v>6</v>
      </c>
      <c r="W155" s="84">
        <v>7</v>
      </c>
      <c r="X155" s="2">
        <f>VLOOKUP(J155,Adicionados!B:M,12,0)</f>
        <v>0</v>
      </c>
      <c r="Z155" s="85"/>
      <c r="AB155" s="85"/>
      <c r="AD155" s="85"/>
      <c r="AF155" s="85"/>
      <c r="AG155" s="85"/>
      <c r="AH155" s="85"/>
      <c r="AI155" s="85"/>
      <c r="AK155" s="85"/>
      <c r="AL155" s="85"/>
      <c r="AM155" s="85"/>
      <c r="AN155" s="85"/>
      <c r="AO155" s="85"/>
    </row>
    <row r="156" spans="1:41" ht="15" customHeight="1">
      <c r="A156" s="74" t="s">
        <v>67</v>
      </c>
      <c r="B156" s="83" t="s">
        <v>456</v>
      </c>
      <c r="C156" s="79" t="s">
        <v>457</v>
      </c>
      <c r="D156" s="74" t="s">
        <v>458</v>
      </c>
      <c r="E156" s="74" t="s">
        <v>429</v>
      </c>
      <c r="F156" s="79" t="s">
        <v>430</v>
      </c>
      <c r="G156" s="74" t="s">
        <v>73</v>
      </c>
      <c r="H156" s="74" t="s">
        <v>431</v>
      </c>
      <c r="I156" s="74" t="s">
        <v>83</v>
      </c>
      <c r="J156" s="80" t="s">
        <v>459</v>
      </c>
      <c r="K156" s="74" t="s">
        <v>133</v>
      </c>
      <c r="L156" s="74" t="s">
        <v>134</v>
      </c>
      <c r="M156" s="74" t="s">
        <v>460</v>
      </c>
      <c r="N156" s="74" t="s">
        <v>183</v>
      </c>
      <c r="O156" s="81">
        <v>44229</v>
      </c>
      <c r="P156" s="82">
        <f>IFERROR(VLOOKUP(J156,'Obs Tecnicas'!$D:$I,5,0),O156)</f>
        <v>44642</v>
      </c>
      <c r="Q156" s="81" t="str">
        <f ca="1">IF(P156&lt;&gt;"",IF(P156+365&gt;TODAY(),"Calibrado","Vencido"),"")</f>
        <v>Calibrado</v>
      </c>
      <c r="R156" s="83">
        <f>IFERROR(VLOOKUP(J156,'Obs Tecnicas'!$D:$G,2,0),"")</f>
        <v>15856</v>
      </c>
      <c r="S156" s="74" t="str">
        <f>IFERROR(VLOOKUP(J156,'Obs Tecnicas'!$D:$G,3,0),"Hexis")</f>
        <v>ER ANALITICA</v>
      </c>
      <c r="T156" s="74">
        <f>IFERROR(VLOOKUP(J156,'Obs Tecnicas'!$D:$G,4,0),"")</f>
        <v>0</v>
      </c>
      <c r="V156" s="84">
        <f t="shared" si="5"/>
        <v>3</v>
      </c>
      <c r="W156" s="84">
        <v>5</v>
      </c>
      <c r="X156" s="2" t="e">
        <f>VLOOKUP(J156,Adicionados!B:M,12,0)</f>
        <v>#N/A</v>
      </c>
    </row>
    <row r="157" spans="1:41" ht="15" customHeight="1">
      <c r="A157" s="74" t="s">
        <v>67</v>
      </c>
      <c r="B157" s="83" t="s">
        <v>456</v>
      </c>
      <c r="C157" s="79" t="s">
        <v>457</v>
      </c>
      <c r="D157" s="74" t="s">
        <v>458</v>
      </c>
      <c r="E157" s="74" t="s">
        <v>429</v>
      </c>
      <c r="F157" s="79" t="s">
        <v>430</v>
      </c>
      <c r="G157" s="74" t="s">
        <v>73</v>
      </c>
      <c r="H157" s="74" t="s">
        <v>431</v>
      </c>
      <c r="I157" s="74" t="s">
        <v>101</v>
      </c>
      <c r="J157" s="80" t="s">
        <v>461</v>
      </c>
      <c r="K157" s="74" t="s">
        <v>81</v>
      </c>
      <c r="L157" s="87" t="s">
        <v>186</v>
      </c>
      <c r="M157" s="74" t="s">
        <v>460</v>
      </c>
      <c r="N157" s="74" t="s">
        <v>183</v>
      </c>
      <c r="O157" s="81">
        <v>44229</v>
      </c>
      <c r="P157" s="82">
        <f>IFERROR(VLOOKUP(J157,'Obs Tecnicas'!$D:$I,5,0),O157)</f>
        <v>44642</v>
      </c>
      <c r="Q157" s="81" t="str">
        <f ca="1">IF(P157&lt;&gt;"",IF(P157+365&gt;TODAY(),"Calibrado","Vencido"),"")</f>
        <v>Calibrado</v>
      </c>
      <c r="R157" s="83">
        <f>IFERROR(VLOOKUP(J157,'Obs Tecnicas'!$D:$G,2,0),"")</f>
        <v>15863</v>
      </c>
      <c r="S157" s="74" t="str">
        <f>IFERROR(VLOOKUP(J157,'Obs Tecnicas'!$D:$G,3,0),"Hexis")</f>
        <v>ER ANALITICA</v>
      </c>
      <c r="T157" s="74">
        <f>IFERROR(VLOOKUP(J157,'Obs Tecnicas'!$D:$G,4,0),"")</f>
        <v>0</v>
      </c>
      <c r="V157" s="84">
        <f t="shared" si="5"/>
        <v>3</v>
      </c>
      <c r="W157" s="84">
        <v>5</v>
      </c>
      <c r="X157" s="2" t="e">
        <f>VLOOKUP(J157,Adicionados!B:M,12,0)</f>
        <v>#N/A</v>
      </c>
    </row>
    <row r="158" spans="1:41" ht="15" customHeight="1">
      <c r="A158" s="74" t="s">
        <v>67</v>
      </c>
      <c r="B158" s="83" t="s">
        <v>456</v>
      </c>
      <c r="C158" s="79" t="s">
        <v>457</v>
      </c>
      <c r="D158" s="74" t="s">
        <v>458</v>
      </c>
      <c r="E158" s="74" t="s">
        <v>429</v>
      </c>
      <c r="F158" s="79" t="s">
        <v>430</v>
      </c>
      <c r="G158" s="74" t="s">
        <v>73</v>
      </c>
      <c r="H158" s="74" t="s">
        <v>431</v>
      </c>
      <c r="I158" s="74" t="s">
        <v>86</v>
      </c>
      <c r="J158" s="80" t="s">
        <v>462</v>
      </c>
      <c r="K158" s="74" t="s">
        <v>81</v>
      </c>
      <c r="L158" s="74" t="s">
        <v>275</v>
      </c>
      <c r="M158" s="74" t="s">
        <v>460</v>
      </c>
      <c r="N158" s="74" t="s">
        <v>183</v>
      </c>
      <c r="O158" s="81">
        <v>44229</v>
      </c>
      <c r="P158" s="82">
        <f>IFERROR(VLOOKUP(J158,'Obs Tecnicas'!$D:$I,5,0),O158)</f>
        <v>44642</v>
      </c>
      <c r="Q158" s="81" t="str">
        <f ca="1">IF(P158&lt;&gt;"",IF(P158+365&gt;TODAY(),"Calibrado","Vencido"),"")</f>
        <v>Calibrado</v>
      </c>
      <c r="R158" s="83">
        <f>IFERROR(VLOOKUP(J158,'Obs Tecnicas'!$D:$G,2,0),"")</f>
        <v>15865</v>
      </c>
      <c r="S158" s="74" t="str">
        <f>IFERROR(VLOOKUP(J158,'Obs Tecnicas'!$D:$G,3,0),"Hexis")</f>
        <v>ER ANALITICA</v>
      </c>
      <c r="T158" s="74" t="str">
        <f>IFERROR(VLOOKUP(J158,'Obs Tecnicas'!$D:$G,4,0),"")</f>
        <v>Eletrodo apresenta lentidão e vida útil avançada</v>
      </c>
      <c r="V158" s="84">
        <f t="shared" si="5"/>
        <v>3</v>
      </c>
      <c r="W158" s="84">
        <v>5</v>
      </c>
      <c r="X158" s="2" t="e">
        <f>VLOOKUP(J158,Adicionados!B:M,12,0)</f>
        <v>#N/A</v>
      </c>
    </row>
    <row r="159" spans="1:41" ht="15" customHeight="1">
      <c r="A159" s="74" t="s">
        <v>67</v>
      </c>
      <c r="B159" s="83" t="s">
        <v>456</v>
      </c>
      <c r="C159" s="79" t="s">
        <v>457</v>
      </c>
      <c r="D159" s="74" t="s">
        <v>458</v>
      </c>
      <c r="E159" s="74" t="s">
        <v>429</v>
      </c>
      <c r="F159" s="79" t="s">
        <v>430</v>
      </c>
      <c r="G159" s="74" t="s">
        <v>73</v>
      </c>
      <c r="H159" s="74" t="s">
        <v>431</v>
      </c>
      <c r="I159" s="74" t="s">
        <v>89</v>
      </c>
      <c r="J159" s="80" t="s">
        <v>463</v>
      </c>
      <c r="K159" s="74" t="s">
        <v>81</v>
      </c>
      <c r="L159" s="74" t="s">
        <v>91</v>
      </c>
      <c r="M159" s="74" t="s">
        <v>460</v>
      </c>
      <c r="N159" s="74" t="s">
        <v>183</v>
      </c>
      <c r="O159" s="81">
        <v>44229</v>
      </c>
      <c r="P159" s="82">
        <f>IFERROR(VLOOKUP(J159,'Obs Tecnicas'!$D:$I,5,0),O159)</f>
        <v>44642</v>
      </c>
      <c r="Q159" s="81" t="str">
        <f ca="1">IF(P159&lt;&gt;"",IF(P159+365&gt;TODAY(),"Calibrado","Vencido"),"")</f>
        <v>Calibrado</v>
      </c>
      <c r="R159" s="83">
        <f>IFERROR(VLOOKUP(J159,'Obs Tecnicas'!$D:$G,2,0),"")</f>
        <v>15860</v>
      </c>
      <c r="S159" s="74" t="str">
        <f>IFERROR(VLOOKUP(J159,'Obs Tecnicas'!$D:$G,3,0),"Hexis")</f>
        <v>ER ANALITICA</v>
      </c>
      <c r="T159" s="74" t="str">
        <f>IFERROR(VLOOKUP(J159,'Obs Tecnicas'!$D:$G,4,0),"")</f>
        <v>Contatos de pilhas oxidados e carcaça superior com vida útil avançada</v>
      </c>
      <c r="V159" s="84">
        <f t="shared" si="5"/>
        <v>3</v>
      </c>
      <c r="W159" s="84">
        <v>5</v>
      </c>
      <c r="X159" s="2" t="e">
        <f>VLOOKUP(J159,Adicionados!B:M,12,0)</f>
        <v>#N/A</v>
      </c>
    </row>
    <row r="160" spans="1:41" ht="15" customHeight="1">
      <c r="A160" s="74" t="s">
        <v>67</v>
      </c>
      <c r="B160" s="83" t="s">
        <v>456</v>
      </c>
      <c r="C160" s="79" t="s">
        <v>457</v>
      </c>
      <c r="D160" s="74" t="s">
        <v>458</v>
      </c>
      <c r="E160" s="74" t="s">
        <v>429</v>
      </c>
      <c r="F160" s="79" t="s">
        <v>430</v>
      </c>
      <c r="G160" s="74" t="s">
        <v>73</v>
      </c>
      <c r="H160" s="74" t="s">
        <v>431</v>
      </c>
      <c r="I160" s="74" t="s">
        <v>83</v>
      </c>
      <c r="J160" s="80" t="s">
        <v>464</v>
      </c>
      <c r="K160" s="74" t="s">
        <v>84</v>
      </c>
      <c r="L160" s="74" t="s">
        <v>85</v>
      </c>
      <c r="M160" s="74" t="s">
        <v>460</v>
      </c>
      <c r="N160" s="74" t="s">
        <v>183</v>
      </c>
      <c r="O160" s="81">
        <v>44229</v>
      </c>
      <c r="P160" s="82">
        <f>IFERROR(VLOOKUP(J160,'Obs Tecnicas'!$D:$I,5,0),O160)</f>
        <v>44642</v>
      </c>
      <c r="Q160" s="81" t="str">
        <f ca="1">IF(P160&lt;&gt;"",IF(P160+365&gt;TODAY(),"Calibrado","Vencido"),"")</f>
        <v>Calibrado</v>
      </c>
      <c r="R160" s="83">
        <f>IFERROR(VLOOKUP(J160,'Obs Tecnicas'!$D:$G,2,0),"")</f>
        <v>15857</v>
      </c>
      <c r="S160" s="74" t="str">
        <f>IFERROR(VLOOKUP(J160,'Obs Tecnicas'!$D:$G,3,0),"Hexis")</f>
        <v>ER ANALITICA</v>
      </c>
      <c r="T160" s="74">
        <f>IFERROR(VLOOKUP(J160,'Obs Tecnicas'!$D:$G,4,0),"")</f>
        <v>0</v>
      </c>
      <c r="V160" s="84">
        <f t="shared" si="5"/>
        <v>3</v>
      </c>
      <c r="W160" s="84">
        <v>5</v>
      </c>
      <c r="X160" s="2" t="e">
        <f>VLOOKUP(J160,Adicionados!B:M,12,0)</f>
        <v>#N/A</v>
      </c>
      <c r="Z160" s="85"/>
      <c r="AB160" s="85"/>
      <c r="AD160" s="85"/>
      <c r="AF160" s="85"/>
      <c r="AG160" s="85"/>
      <c r="AH160" s="85"/>
      <c r="AI160" s="85"/>
      <c r="AK160" s="85"/>
      <c r="AL160" s="85"/>
      <c r="AM160" s="85"/>
      <c r="AN160" s="85"/>
      <c r="AO160" s="85"/>
    </row>
    <row r="161" spans="1:41" ht="15" customHeight="1">
      <c r="A161" s="74" t="s">
        <v>67</v>
      </c>
      <c r="B161" s="83" t="s">
        <v>456</v>
      </c>
      <c r="C161" s="79" t="s">
        <v>457</v>
      </c>
      <c r="D161" s="74" t="s">
        <v>458</v>
      </c>
      <c r="E161" s="74" t="s">
        <v>429</v>
      </c>
      <c r="F161" s="79" t="s">
        <v>430</v>
      </c>
      <c r="G161" s="74" t="s">
        <v>73</v>
      </c>
      <c r="H161" s="74" t="s">
        <v>431</v>
      </c>
      <c r="I161" s="74" t="s">
        <v>101</v>
      </c>
      <c r="J161" s="80" t="s">
        <v>465</v>
      </c>
      <c r="K161" s="74" t="s">
        <v>81</v>
      </c>
      <c r="L161" s="86" t="s">
        <v>148</v>
      </c>
      <c r="M161" s="74" t="s">
        <v>460</v>
      </c>
      <c r="N161" s="74" t="s">
        <v>183</v>
      </c>
      <c r="O161" s="81">
        <v>44229</v>
      </c>
      <c r="P161" s="82">
        <f>IFERROR(VLOOKUP(J161,'Obs Tecnicas'!$D:$I,5,0),O161)</f>
        <v>44642</v>
      </c>
      <c r="Q161" s="81" t="str">
        <f ca="1">IF(P161&lt;&gt;"",IF(P161+365&gt;TODAY(),"Calibrado","Vencido"),"")</f>
        <v>Calibrado</v>
      </c>
      <c r="R161" s="83">
        <f>IFERROR(VLOOKUP(J161,'Obs Tecnicas'!$D:$G,2,0),"")</f>
        <v>15862</v>
      </c>
      <c r="S161" s="74" t="str">
        <f>IFERROR(VLOOKUP(J161,'Obs Tecnicas'!$D:$G,3,0),"Hexis")</f>
        <v>ER ANALITICA</v>
      </c>
      <c r="T161" s="74" t="str">
        <f>IFERROR(VLOOKUP(J161,'Obs Tecnicas'!$D:$G,4,0),"")</f>
        <v>Filtro óptico azul manchado.</v>
      </c>
      <c r="V161" s="84">
        <f t="shared" si="5"/>
        <v>3</v>
      </c>
      <c r="W161" s="84">
        <v>5</v>
      </c>
      <c r="X161" s="2" t="e">
        <f>VLOOKUP(J161,Adicionados!B:M,12,0)</f>
        <v>#N/A</v>
      </c>
    </row>
    <row r="162" spans="1:41" ht="15" customHeight="1">
      <c r="A162" s="74" t="s">
        <v>67</v>
      </c>
      <c r="B162" s="83" t="s">
        <v>456</v>
      </c>
      <c r="C162" s="79" t="s">
        <v>457</v>
      </c>
      <c r="D162" s="74" t="s">
        <v>458</v>
      </c>
      <c r="E162" s="74" t="s">
        <v>429</v>
      </c>
      <c r="F162" s="79" t="s">
        <v>430</v>
      </c>
      <c r="G162" s="74" t="s">
        <v>73</v>
      </c>
      <c r="H162" s="74" t="s">
        <v>431</v>
      </c>
      <c r="I162" s="74" t="s">
        <v>218</v>
      </c>
      <c r="J162" s="80" t="s">
        <v>466</v>
      </c>
      <c r="K162" s="74" t="s">
        <v>84</v>
      </c>
      <c r="L162" s="74" t="s">
        <v>220</v>
      </c>
      <c r="M162" s="74" t="s">
        <v>460</v>
      </c>
      <c r="N162" s="74" t="s">
        <v>183</v>
      </c>
      <c r="O162" s="81">
        <v>44229</v>
      </c>
      <c r="P162" s="82">
        <f>IFERROR(VLOOKUP(J162,'Obs Tecnicas'!$D:$I,5,0),O162)</f>
        <v>44642</v>
      </c>
      <c r="Q162" s="81" t="str">
        <f ca="1">IF(P162&lt;&gt;"",IF(P162+365&gt;TODAY(),"Calibrado","Vencido"),"")</f>
        <v>Calibrado</v>
      </c>
      <c r="R162" s="83">
        <f>IFERROR(VLOOKUP(J162,'Obs Tecnicas'!$D:$G,2,0),"")</f>
        <v>15858</v>
      </c>
      <c r="S162" s="74" t="str">
        <f>IFERROR(VLOOKUP(J162,'Obs Tecnicas'!$D:$G,3,0),"Hexis")</f>
        <v>ER ANALITICA</v>
      </c>
      <c r="T162" s="74" t="str">
        <f>IFERROR(VLOOKUP(J162,'Obs Tecnicas'!$D:$G,4,0),"")</f>
        <v xml:space="preserve"> Eletrodo de pH encontra-se inoperante.</v>
      </c>
      <c r="V162" s="84">
        <f t="shared" si="5"/>
        <v>3</v>
      </c>
      <c r="W162" s="84">
        <v>5</v>
      </c>
      <c r="X162" s="2" t="e">
        <f>VLOOKUP(J162,Adicionados!B:M,12,0)</f>
        <v>#N/A</v>
      </c>
    </row>
    <row r="163" spans="1:41" ht="15" customHeight="1">
      <c r="A163" s="74" t="s">
        <v>67</v>
      </c>
      <c r="B163" s="83" t="s">
        <v>456</v>
      </c>
      <c r="C163" s="79" t="s">
        <v>457</v>
      </c>
      <c r="D163" s="74" t="s">
        <v>458</v>
      </c>
      <c r="E163" s="74" t="s">
        <v>429</v>
      </c>
      <c r="F163" s="79" t="s">
        <v>430</v>
      </c>
      <c r="G163" s="74" t="s">
        <v>73</v>
      </c>
      <c r="H163" s="74" t="s">
        <v>431</v>
      </c>
      <c r="I163" s="74" t="s">
        <v>86</v>
      </c>
      <c r="J163" s="80" t="s">
        <v>467</v>
      </c>
      <c r="K163" s="74" t="s">
        <v>136</v>
      </c>
      <c r="L163" s="74" t="s">
        <v>137</v>
      </c>
      <c r="M163" s="74" t="s">
        <v>460</v>
      </c>
      <c r="N163" s="74" t="s">
        <v>183</v>
      </c>
      <c r="O163" s="81">
        <v>44229</v>
      </c>
      <c r="P163" s="82">
        <f>IFERROR(VLOOKUP(J163,'Obs Tecnicas'!$D:$I,5,0),O163)</f>
        <v>44642</v>
      </c>
      <c r="Q163" s="81" t="str">
        <f ca="1">IF(P163&lt;&gt;"",IF(P163+365&gt;TODAY(),"Calibrado","Vencido"),"")</f>
        <v>Calibrado</v>
      </c>
      <c r="R163" s="83">
        <f>IFERROR(VLOOKUP(J163,'Obs Tecnicas'!$D:$G,2,0),"")</f>
        <v>15864</v>
      </c>
      <c r="S163" s="74" t="str">
        <f>IFERROR(VLOOKUP(J163,'Obs Tecnicas'!$D:$G,3,0),"Hexis")</f>
        <v>ER ANALITICA</v>
      </c>
      <c r="T163" s="74">
        <f>IFERROR(VLOOKUP(J163,'Obs Tecnicas'!$D:$G,4,0),"")</f>
        <v>0</v>
      </c>
      <c r="V163" s="84">
        <f t="shared" si="5"/>
        <v>3</v>
      </c>
      <c r="W163" s="84">
        <v>5</v>
      </c>
      <c r="X163" s="2" t="e">
        <f>VLOOKUP(J163,Adicionados!B:M,12,0)</f>
        <v>#N/A</v>
      </c>
    </row>
    <row r="164" spans="1:41" ht="15" customHeight="1">
      <c r="A164" s="74" t="s">
        <v>67</v>
      </c>
      <c r="B164" s="83" t="s">
        <v>456</v>
      </c>
      <c r="C164" s="79" t="s">
        <v>457</v>
      </c>
      <c r="D164" s="74" t="s">
        <v>458</v>
      </c>
      <c r="E164" s="74" t="s">
        <v>429</v>
      </c>
      <c r="F164" s="79" t="s">
        <v>430</v>
      </c>
      <c r="G164" s="74" t="s">
        <v>73</v>
      </c>
      <c r="H164" s="74" t="s">
        <v>431</v>
      </c>
      <c r="I164" s="74" t="s">
        <v>218</v>
      </c>
      <c r="J164" s="80" t="s">
        <v>468</v>
      </c>
      <c r="K164" s="74" t="s">
        <v>84</v>
      </c>
      <c r="L164" s="74" t="s">
        <v>220</v>
      </c>
      <c r="M164" s="74" t="s">
        <v>460</v>
      </c>
      <c r="N164" s="74" t="s">
        <v>183</v>
      </c>
      <c r="O164" s="81"/>
      <c r="P164" s="82">
        <f>IFERROR(VLOOKUP(J164,'Obs Tecnicas'!$D:$I,5,0),O164)</f>
        <v>44642</v>
      </c>
      <c r="Q164" s="81" t="str">
        <f ca="1">IF(P164&lt;&gt;"",IF(P164+365&gt;TODAY(),"Calibrado","Vencido"),"")</f>
        <v>Calibrado</v>
      </c>
      <c r="R164" s="83">
        <f>IFERROR(VLOOKUP(J164,'Obs Tecnicas'!$D:$G,2,0),"")</f>
        <v>15859</v>
      </c>
      <c r="S164" s="74" t="str">
        <f>IFERROR(VLOOKUP(J164,'Obs Tecnicas'!$D:$G,3,0),"Hexis")</f>
        <v>ER ANALITICA</v>
      </c>
      <c r="T164" s="74" t="str">
        <f>IFERROR(VLOOKUP(J164,'Obs Tecnicas'!$D:$G,4,0),"")</f>
        <v xml:space="preserve"> Eletrodo apresenta lentidão para realizar as leituras.</v>
      </c>
      <c r="V164" s="84">
        <f t="shared" si="5"/>
        <v>3</v>
      </c>
      <c r="W164" s="84">
        <v>8</v>
      </c>
      <c r="X164" s="2">
        <f>VLOOKUP(J164,Adicionados!B:M,12,0)</f>
        <v>0</v>
      </c>
    </row>
    <row r="165" spans="1:41" ht="15" customHeight="1">
      <c r="A165" s="74" t="s">
        <v>67</v>
      </c>
      <c r="B165" s="83" t="s">
        <v>456</v>
      </c>
      <c r="C165" s="79" t="s">
        <v>457</v>
      </c>
      <c r="D165" s="74" t="s">
        <v>458</v>
      </c>
      <c r="E165" s="74" t="s">
        <v>429</v>
      </c>
      <c r="F165" s="79" t="s">
        <v>430</v>
      </c>
      <c r="G165" s="74" t="s">
        <v>73</v>
      </c>
      <c r="H165" s="74" t="s">
        <v>431</v>
      </c>
      <c r="I165" s="74" t="s">
        <v>89</v>
      </c>
      <c r="J165" s="80" t="s">
        <v>469</v>
      </c>
      <c r="K165" s="74" t="s">
        <v>81</v>
      </c>
      <c r="L165" s="74" t="s">
        <v>91</v>
      </c>
      <c r="M165" s="74" t="s">
        <v>460</v>
      </c>
      <c r="N165" s="74" t="s">
        <v>183</v>
      </c>
      <c r="O165" s="81"/>
      <c r="P165" s="82">
        <f>IFERROR(VLOOKUP(J165,'Obs Tecnicas'!$D:$I,5,0),O165)</f>
        <v>44642</v>
      </c>
      <c r="Q165" s="81" t="str">
        <f ca="1">IF(P165&lt;&gt;"",IF(P165+365&gt;TODAY(),"Calibrado","Vencido"),"")</f>
        <v>Calibrado</v>
      </c>
      <c r="R165" s="83">
        <f>IFERROR(VLOOKUP(J165,'Obs Tecnicas'!$D:$G,2,0),"")</f>
        <v>15861</v>
      </c>
      <c r="S165" s="74" t="str">
        <f>IFERROR(VLOOKUP(J165,'Obs Tecnicas'!$D:$G,3,0),"Hexis")</f>
        <v>ER ANALITICA</v>
      </c>
      <c r="T165" s="74">
        <f>IFERROR(VLOOKUP(J165,'Obs Tecnicas'!$D:$G,4,0),"")</f>
        <v>0</v>
      </c>
      <c r="V165" s="84">
        <f t="shared" si="5"/>
        <v>3</v>
      </c>
      <c r="W165" s="84">
        <v>8</v>
      </c>
      <c r="X165" s="2">
        <f>VLOOKUP(J165,Adicionados!B:M,12,0)</f>
        <v>0</v>
      </c>
    </row>
    <row r="166" spans="1:41" ht="15" customHeight="1">
      <c r="A166" s="74" t="s">
        <v>67</v>
      </c>
      <c r="B166" s="83" t="s">
        <v>456</v>
      </c>
      <c r="C166" s="79" t="s">
        <v>457</v>
      </c>
      <c r="D166" s="74" t="s">
        <v>458</v>
      </c>
      <c r="E166" s="74" t="s">
        <v>429</v>
      </c>
      <c r="F166" s="79" t="s">
        <v>430</v>
      </c>
      <c r="G166" s="74" t="s">
        <v>73</v>
      </c>
      <c r="H166" s="74" t="s">
        <v>431</v>
      </c>
      <c r="I166" s="74" t="s">
        <v>115</v>
      </c>
      <c r="J166" s="80" t="s">
        <v>470</v>
      </c>
      <c r="K166" s="74" t="s">
        <v>117</v>
      </c>
      <c r="M166" s="74" t="s">
        <v>460</v>
      </c>
      <c r="N166" s="74" t="s">
        <v>183</v>
      </c>
      <c r="O166" s="81"/>
      <c r="P166" s="82">
        <f>IFERROR(VLOOKUP(J166,'Obs Tecnicas'!$D:$I,5,0),O166)</f>
        <v>44642</v>
      </c>
      <c r="Q166" s="81" t="str">
        <f ca="1">IF(P166&lt;&gt;"",IF(P166+365&gt;TODAY(),"Calibrado","Vencido"),"")</f>
        <v>Calibrado</v>
      </c>
      <c r="R166" s="83">
        <f>IFERROR(VLOOKUP(J166,'Obs Tecnicas'!$D:$G,2,0),"")</f>
        <v>15866</v>
      </c>
      <c r="S166" s="74" t="str">
        <f>IFERROR(VLOOKUP(J166,'Obs Tecnicas'!$D:$G,3,0),"Hexis")</f>
        <v>ER ANALITICA</v>
      </c>
      <c r="T166" s="74">
        <f>IFERROR(VLOOKUP(J166,'Obs Tecnicas'!$D:$G,4,0),"")</f>
        <v>0</v>
      </c>
      <c r="V166" s="84">
        <f t="shared" si="5"/>
        <v>3</v>
      </c>
      <c r="W166" s="84">
        <v>8</v>
      </c>
      <c r="X166" s="2">
        <f>VLOOKUP(J166,Adicionados!B:M,12,0)</f>
        <v>0</v>
      </c>
    </row>
    <row r="167" spans="1:41" ht="15" customHeight="1">
      <c r="A167" s="74" t="s">
        <v>67</v>
      </c>
      <c r="B167" s="74" t="s">
        <v>471</v>
      </c>
      <c r="C167" s="79" t="s">
        <v>472</v>
      </c>
      <c r="D167" s="74" t="s">
        <v>473</v>
      </c>
      <c r="E167" s="74" t="s">
        <v>474</v>
      </c>
      <c r="F167" s="79" t="s">
        <v>475</v>
      </c>
      <c r="G167" s="74" t="s">
        <v>97</v>
      </c>
      <c r="H167" s="74" t="s">
        <v>431</v>
      </c>
      <c r="I167" s="74" t="s">
        <v>79</v>
      </c>
      <c r="J167" s="80">
        <v>182180001014</v>
      </c>
      <c r="K167" s="74" t="s">
        <v>81</v>
      </c>
      <c r="L167" s="87" t="s">
        <v>186</v>
      </c>
      <c r="M167" s="74" t="s">
        <v>476</v>
      </c>
      <c r="N167" s="74" t="s">
        <v>425</v>
      </c>
      <c r="O167" s="81">
        <v>44180</v>
      </c>
      <c r="P167" s="82">
        <f>IFERROR(VLOOKUP(J167,'Obs Tecnicas'!$D:$I,5,0),O167)</f>
        <v>44644</v>
      </c>
      <c r="Q167" s="81" t="str">
        <f ca="1">IF(P167&lt;&gt;"",IF(P167+365&gt;TODAY(),"Calibrado","Vencido"),"")</f>
        <v>Calibrado</v>
      </c>
      <c r="R167" s="83">
        <f>IFERROR(VLOOKUP(J167,'Obs Tecnicas'!$D:$G,2,0),"")</f>
        <v>15854</v>
      </c>
      <c r="S167" s="74" t="str">
        <f>IFERROR(VLOOKUP(J167,'Obs Tecnicas'!$D:$G,3,0),"Hexis")</f>
        <v>ER ANALITICA</v>
      </c>
      <c r="T167" s="74">
        <f>IFERROR(VLOOKUP(J167,'Obs Tecnicas'!$D:$G,4,0),"")</f>
        <v>0</v>
      </c>
      <c r="V167" s="84">
        <f t="shared" si="5"/>
        <v>3</v>
      </c>
      <c r="W167" s="84">
        <v>8</v>
      </c>
      <c r="X167" s="2" t="e">
        <f>VLOOKUP(J167,Adicionados!B:M,12,0)</f>
        <v>#N/A</v>
      </c>
    </row>
    <row r="168" spans="1:41" ht="15" customHeight="1">
      <c r="A168" s="74" t="s">
        <v>67</v>
      </c>
      <c r="B168" s="74" t="s">
        <v>477</v>
      </c>
      <c r="C168" s="79" t="s">
        <v>478</v>
      </c>
      <c r="E168" s="74" t="s">
        <v>477</v>
      </c>
      <c r="F168" s="79" t="s">
        <v>478</v>
      </c>
      <c r="H168" s="74" t="s">
        <v>479</v>
      </c>
      <c r="I168" s="74" t="s">
        <v>86</v>
      </c>
      <c r="J168" s="80">
        <v>6253970</v>
      </c>
      <c r="K168" s="74" t="s">
        <v>84</v>
      </c>
      <c r="L168" s="74" t="s">
        <v>480</v>
      </c>
      <c r="M168" s="74" t="s">
        <v>481</v>
      </c>
      <c r="O168" s="81"/>
      <c r="P168" s="82">
        <f>IFERROR(VLOOKUP(J168,'Obs Tecnicas'!$D:$I,5,0),O168)</f>
        <v>44442</v>
      </c>
      <c r="Q168" s="81" t="str">
        <f ca="1">IF(P168&lt;&gt;"",IF(P168+365&gt;TODAY(),"Calibrado","Vencido"),"")</f>
        <v>Calibrado</v>
      </c>
      <c r="R168" s="83">
        <f>IFERROR(VLOOKUP(J168,'Obs Tecnicas'!$D:$G,2,0),"")</f>
        <v>13694</v>
      </c>
      <c r="S168" s="74" t="str">
        <f>IFERROR(VLOOKUP(J168,'Obs Tecnicas'!$D:$G,3,0),"Hexis")</f>
        <v>ER ANALITICA</v>
      </c>
      <c r="T168" s="74" t="str">
        <f>IFERROR(VLOOKUP(J168,'Obs Tecnicas'!$D:$G,4,0),"")</f>
        <v>Eletrodo de pH apresenta estado de vida útil avançada e necessita ser trocado.</v>
      </c>
      <c r="U168" s="2" t="s">
        <v>28</v>
      </c>
      <c r="V168" s="84">
        <f t="shared" si="5"/>
        <v>9</v>
      </c>
      <c r="W168" s="84">
        <v>8</v>
      </c>
      <c r="X168" s="2">
        <f>VLOOKUP(J168,Adicionados!B:M,12,0)</f>
        <v>0</v>
      </c>
      <c r="AH168" s="96"/>
      <c r="AO168" s="96"/>
    </row>
    <row r="169" spans="1:41" ht="15" customHeight="1">
      <c r="A169" s="74" t="s">
        <v>67</v>
      </c>
      <c r="B169" s="74" t="s">
        <v>477</v>
      </c>
      <c r="C169" s="79" t="s">
        <v>478</v>
      </c>
      <c r="E169" s="74" t="s">
        <v>477</v>
      </c>
      <c r="F169" s="79" t="s">
        <v>478</v>
      </c>
      <c r="H169" s="74" t="s">
        <v>479</v>
      </c>
      <c r="I169" s="74" t="s">
        <v>331</v>
      </c>
      <c r="J169" s="80" t="s">
        <v>482</v>
      </c>
      <c r="K169" s="74" t="s">
        <v>81</v>
      </c>
      <c r="L169" s="74" t="s">
        <v>82</v>
      </c>
      <c r="M169" s="74" t="s">
        <v>481</v>
      </c>
      <c r="O169" s="81"/>
      <c r="P169" s="82">
        <f>IFERROR(VLOOKUP(J169,'Obs Tecnicas'!$D:$I,5,0),O169)</f>
        <v>44442</v>
      </c>
      <c r="Q169" s="81" t="str">
        <f ca="1">IF(P169&lt;&gt;"",IF(P169+365&gt;TODAY(),"Calibrado","Vencido"),"")</f>
        <v>Calibrado</v>
      </c>
      <c r="R169" s="83">
        <f>IFERROR(VLOOKUP(J169,'Obs Tecnicas'!$D:$G,2,0),"")</f>
        <v>13758</v>
      </c>
      <c r="S169" s="74" t="str">
        <f>IFERROR(VLOOKUP(J169,'Obs Tecnicas'!$D:$G,3,0),"Hexis")</f>
        <v>ER ANALITICA</v>
      </c>
      <c r="T169" s="74" t="str">
        <f>IFERROR(VLOOKUP(J169,'Obs Tecnicas'!$D:$G,4,0),"")</f>
        <v xml:space="preserve"> Recomendada troca preventiva de todos os filtros ópticos</v>
      </c>
      <c r="U169" s="2" t="s">
        <v>28</v>
      </c>
      <c r="V169" s="84">
        <f t="shared" si="5"/>
        <v>9</v>
      </c>
      <c r="W169" s="84">
        <v>8</v>
      </c>
      <c r="X169" s="2">
        <f>VLOOKUP(J169,Adicionados!B:M,12,0)</f>
        <v>0</v>
      </c>
      <c r="AO169" s="96"/>
    </row>
    <row r="170" spans="1:41" ht="15" customHeight="1">
      <c r="A170" s="74" t="s">
        <v>67</v>
      </c>
      <c r="B170" s="74" t="s">
        <v>483</v>
      </c>
      <c r="C170" s="79" t="s">
        <v>484</v>
      </c>
      <c r="D170" s="74" t="s">
        <v>485</v>
      </c>
      <c r="E170" s="74" t="s">
        <v>486</v>
      </c>
      <c r="F170" s="79" t="s">
        <v>487</v>
      </c>
      <c r="G170" s="74" t="s">
        <v>349</v>
      </c>
      <c r="H170" s="74" t="s">
        <v>479</v>
      </c>
      <c r="I170" s="74" t="s">
        <v>218</v>
      </c>
      <c r="J170" s="80" t="s">
        <v>490</v>
      </c>
      <c r="K170" s="74" t="s">
        <v>84</v>
      </c>
      <c r="L170" s="74" t="s">
        <v>491</v>
      </c>
      <c r="M170" s="74" t="s">
        <v>489</v>
      </c>
      <c r="N170" s="74" t="s">
        <v>78</v>
      </c>
      <c r="O170" s="81"/>
      <c r="P170" s="82">
        <f>IFERROR(VLOOKUP(J170,'Obs Tecnicas'!$D:$I,5,0),O170)</f>
        <v>44426</v>
      </c>
      <c r="Q170" s="81" t="str">
        <f ca="1">IF(P170&lt;&gt;"",IF(P170+365&gt;TODAY(),"Calibrado","Vencido"),"")</f>
        <v>Calibrado</v>
      </c>
      <c r="R170" s="83">
        <f>IFERROR(VLOOKUP(J170,'Obs Tecnicas'!$D:$G,2,0),"")</f>
        <v>13564</v>
      </c>
      <c r="S170" s="74" t="str">
        <f>IFERROR(VLOOKUP(J170,'Obs Tecnicas'!$D:$G,3,0),"Hexis")</f>
        <v>ER ANALITICA</v>
      </c>
      <c r="T170" s="74">
        <f>IFERROR(VLOOKUP(J170,'Obs Tecnicas'!$D:$G,4,0),"")</f>
        <v>0</v>
      </c>
      <c r="U170" s="2" t="s">
        <v>28</v>
      </c>
      <c r="V170" s="84">
        <f t="shared" si="5"/>
        <v>8</v>
      </c>
      <c r="W170" s="84">
        <v>3</v>
      </c>
      <c r="X170" s="2" t="e">
        <f>VLOOKUP(J170,Adicionados!B:M,12,0)</f>
        <v>#N/A</v>
      </c>
    </row>
    <row r="171" spans="1:41" ht="15" customHeight="1">
      <c r="A171" s="74" t="s">
        <v>67</v>
      </c>
      <c r="B171" s="74" t="s">
        <v>483</v>
      </c>
      <c r="C171" s="79" t="s">
        <v>484</v>
      </c>
      <c r="D171" s="74" t="s">
        <v>485</v>
      </c>
      <c r="E171" s="74" t="s">
        <v>486</v>
      </c>
      <c r="F171" s="79" t="s">
        <v>487</v>
      </c>
      <c r="G171" s="74" t="s">
        <v>349</v>
      </c>
      <c r="H171" s="74" t="s">
        <v>479</v>
      </c>
      <c r="I171" s="74" t="s">
        <v>218</v>
      </c>
      <c r="J171" s="80" t="s">
        <v>492</v>
      </c>
      <c r="K171" s="74" t="s">
        <v>84</v>
      </c>
      <c r="L171" s="74" t="s">
        <v>491</v>
      </c>
      <c r="M171" s="74" t="s">
        <v>489</v>
      </c>
      <c r="N171" s="74" t="s">
        <v>78</v>
      </c>
      <c r="O171" s="81"/>
      <c r="P171" s="82">
        <f>IFERROR(VLOOKUP(J171,'Obs Tecnicas'!$D:$I,5,0),O171)</f>
        <v>44426</v>
      </c>
      <c r="Q171" s="81" t="str">
        <f ca="1">IF(P171&lt;&gt;"",IF(P171+365&gt;TODAY(),"Calibrado","Vencido"),"")</f>
        <v>Calibrado</v>
      </c>
      <c r="R171" s="83">
        <f>IFERROR(VLOOKUP(J171,'Obs Tecnicas'!$D:$G,2,0),"")</f>
        <v>13439</v>
      </c>
      <c r="S171" s="74" t="str">
        <f>IFERROR(VLOOKUP(J171,'Obs Tecnicas'!$D:$G,3,0),"Hexis")</f>
        <v>ER ANALITICA</v>
      </c>
      <c r="T171" s="74">
        <f>IFERROR(VLOOKUP(J171,'Obs Tecnicas'!$D:$G,4,0),"")</f>
        <v>0</v>
      </c>
      <c r="U171" s="2" t="s">
        <v>28</v>
      </c>
      <c r="V171" s="84">
        <f t="shared" si="5"/>
        <v>8</v>
      </c>
      <c r="W171" s="84">
        <v>3</v>
      </c>
      <c r="X171" s="2" t="e">
        <f>VLOOKUP(J171,Adicionados!B:M,12,0)</f>
        <v>#N/A</v>
      </c>
    </row>
    <row r="172" spans="1:41" ht="15" customHeight="1">
      <c r="A172" s="74" t="s">
        <v>67</v>
      </c>
      <c r="B172" s="74" t="s">
        <v>483</v>
      </c>
      <c r="C172" s="79" t="s">
        <v>484</v>
      </c>
      <c r="D172" s="74" t="s">
        <v>485</v>
      </c>
      <c r="E172" s="74" t="s">
        <v>486</v>
      </c>
      <c r="F172" s="79" t="s">
        <v>487</v>
      </c>
      <c r="G172" s="74" t="s">
        <v>349</v>
      </c>
      <c r="H172" s="74" t="s">
        <v>479</v>
      </c>
      <c r="I172" s="74" t="s">
        <v>79</v>
      </c>
      <c r="J172" s="80" t="s">
        <v>493</v>
      </c>
      <c r="K172" s="74" t="s">
        <v>81</v>
      </c>
      <c r="L172" s="87" t="s">
        <v>186</v>
      </c>
      <c r="M172" s="74" t="s">
        <v>489</v>
      </c>
      <c r="N172" s="74" t="s">
        <v>78</v>
      </c>
      <c r="O172" s="81"/>
      <c r="P172" s="82">
        <f>IFERROR(VLOOKUP(J172,'Obs Tecnicas'!$D:$I,5,0),O172)</f>
        <v>44426</v>
      </c>
      <c r="Q172" s="81" t="str">
        <f ca="1">IF(P172&lt;&gt;"",IF(P172+365&gt;TODAY(),"Calibrado","Vencido"),"")</f>
        <v>Calibrado</v>
      </c>
      <c r="R172" s="83">
        <f>IFERROR(VLOOKUP(J172,'Obs Tecnicas'!$D:$G,2,0),"")</f>
        <v>13436</v>
      </c>
      <c r="S172" s="74" t="str">
        <f>IFERROR(VLOOKUP(J172,'Obs Tecnicas'!$D:$G,3,0),"Hexis")</f>
        <v>ER ANALITICA</v>
      </c>
      <c r="T172" s="74">
        <f>IFERROR(VLOOKUP(J172,'Obs Tecnicas'!$D:$G,4,0),"")</f>
        <v>0</v>
      </c>
      <c r="U172" s="2" t="s">
        <v>28</v>
      </c>
      <c r="V172" s="84">
        <f t="shared" si="5"/>
        <v>8</v>
      </c>
      <c r="W172" s="84">
        <v>3</v>
      </c>
      <c r="X172" s="2" t="e">
        <f>VLOOKUP(J172,Adicionados!B:M,12,0)</f>
        <v>#N/A</v>
      </c>
    </row>
    <row r="173" spans="1:41" ht="15" customHeight="1">
      <c r="A173" s="74" t="s">
        <v>67</v>
      </c>
      <c r="B173" s="74" t="s">
        <v>483</v>
      </c>
      <c r="C173" s="79" t="s">
        <v>484</v>
      </c>
      <c r="D173" s="74" t="s">
        <v>485</v>
      </c>
      <c r="E173" s="74" t="s">
        <v>486</v>
      </c>
      <c r="F173" s="79" t="s">
        <v>487</v>
      </c>
      <c r="G173" s="74" t="s">
        <v>349</v>
      </c>
      <c r="H173" s="74" t="s">
        <v>479</v>
      </c>
      <c r="I173" s="74" t="s">
        <v>86</v>
      </c>
      <c r="J173" s="80" t="s">
        <v>494</v>
      </c>
      <c r="K173" s="74" t="s">
        <v>136</v>
      </c>
      <c r="L173" s="74" t="s">
        <v>137</v>
      </c>
      <c r="M173" s="74" t="s">
        <v>489</v>
      </c>
      <c r="N173" s="74" t="s">
        <v>78</v>
      </c>
      <c r="O173" s="81"/>
      <c r="P173" s="82">
        <f>IFERROR(VLOOKUP(J173,'Obs Tecnicas'!$D:$I,5,0),O173)</f>
        <v>44426</v>
      </c>
      <c r="Q173" s="81" t="str">
        <f ca="1">IF(P173&lt;&gt;"",IF(P173+365&gt;TODAY(),"Calibrado","Vencido"),"")</f>
        <v>Calibrado</v>
      </c>
      <c r="R173" s="83">
        <f>IFERROR(VLOOKUP(J173,'Obs Tecnicas'!$D:$G,2,0),"")</f>
        <v>13565</v>
      </c>
      <c r="S173" s="74" t="str">
        <f>IFERROR(VLOOKUP(J173,'Obs Tecnicas'!$D:$G,3,0),"Hexis")</f>
        <v>ER ANALITICA</v>
      </c>
      <c r="T173" s="74" t="str">
        <f>IFERROR(VLOOKUP(J173,'Obs Tecnicas'!$D:$G,4,0),"")</f>
        <v>Instrumento com avarias na curva, não aceita calibração. Devido a problemas na resistividade.</v>
      </c>
      <c r="U173" s="2" t="s">
        <v>28</v>
      </c>
      <c r="V173" s="84">
        <f t="shared" si="5"/>
        <v>8</v>
      </c>
      <c r="W173" s="84">
        <v>3</v>
      </c>
      <c r="X173" s="2" t="e">
        <f>VLOOKUP(J173,Adicionados!B:M,12,0)</f>
        <v>#N/A</v>
      </c>
    </row>
    <row r="174" spans="1:41" ht="15" customHeight="1">
      <c r="A174" s="74" t="s">
        <v>67</v>
      </c>
      <c r="B174" s="74" t="s">
        <v>495</v>
      </c>
      <c r="C174" s="79" t="s">
        <v>496</v>
      </c>
      <c r="D174" s="74" t="s">
        <v>497</v>
      </c>
      <c r="E174" s="74" t="s">
        <v>495</v>
      </c>
      <c r="F174" s="79" t="s">
        <v>496</v>
      </c>
      <c r="G174" s="74" t="s">
        <v>498</v>
      </c>
      <c r="H174" s="74" t="s">
        <v>479</v>
      </c>
      <c r="I174" s="74" t="s">
        <v>83</v>
      </c>
      <c r="J174" s="80">
        <v>4212781</v>
      </c>
      <c r="K174" s="74" t="s">
        <v>84</v>
      </c>
      <c r="L174" s="74" t="s">
        <v>85</v>
      </c>
      <c r="M174" s="74" t="s">
        <v>499</v>
      </c>
      <c r="N174" s="74" t="s">
        <v>235</v>
      </c>
      <c r="O174" s="81">
        <v>44055</v>
      </c>
      <c r="P174" s="82">
        <f>IFERROR(VLOOKUP(J174,'Obs Tecnicas'!$D:$I,5,0),O174)</f>
        <v>44424</v>
      </c>
      <c r="Q174" s="81" t="str">
        <f ca="1">IF(P174&lt;&gt;"",IF(P174+365&gt;TODAY(),"Calibrado","Vencido"),"")</f>
        <v>Calibrado</v>
      </c>
      <c r="R174" s="83">
        <f>IFERROR(VLOOKUP(J174,'Obs Tecnicas'!$D:$G,2,0),"")</f>
        <v>13447</v>
      </c>
      <c r="S174" s="74" t="str">
        <f>IFERROR(VLOOKUP(J174,'Obs Tecnicas'!$D:$G,3,0),"Hexis")</f>
        <v>ER ANALITICA</v>
      </c>
      <c r="T174" s="74">
        <f>IFERROR(VLOOKUP(J174,'Obs Tecnicas'!$D:$G,4,0),"")</f>
        <v>0</v>
      </c>
      <c r="U174" s="2" t="s">
        <v>28</v>
      </c>
      <c r="V174" s="84">
        <f t="shared" si="5"/>
        <v>8</v>
      </c>
      <c r="W174" s="84">
        <v>8</v>
      </c>
      <c r="X174" s="2" t="e">
        <f>VLOOKUP(J174,Adicionados!B:M,12,0)</f>
        <v>#N/A</v>
      </c>
    </row>
    <row r="175" spans="1:41" ht="15" customHeight="1">
      <c r="A175" s="74" t="s">
        <v>67</v>
      </c>
      <c r="B175" s="74" t="s">
        <v>495</v>
      </c>
      <c r="C175" s="79" t="s">
        <v>496</v>
      </c>
      <c r="D175" s="74" t="s">
        <v>497</v>
      </c>
      <c r="E175" s="74" t="s">
        <v>495</v>
      </c>
      <c r="F175" s="79" t="s">
        <v>496</v>
      </c>
      <c r="G175" s="74" t="s">
        <v>498</v>
      </c>
      <c r="H175" s="74" t="s">
        <v>479</v>
      </c>
      <c r="I175" s="74" t="s">
        <v>115</v>
      </c>
      <c r="J175" s="80">
        <v>1228420502</v>
      </c>
      <c r="K175" s="74" t="s">
        <v>117</v>
      </c>
      <c r="L175" s="74" t="s">
        <v>500</v>
      </c>
      <c r="M175" s="74" t="s">
        <v>499</v>
      </c>
      <c r="N175" s="74" t="s">
        <v>235</v>
      </c>
      <c r="O175" s="81">
        <v>44056</v>
      </c>
      <c r="P175" s="82">
        <f>IFERROR(VLOOKUP(J175,'Obs Tecnicas'!$D:$I,5,0),O175)</f>
        <v>44426</v>
      </c>
      <c r="Q175" s="81" t="str">
        <f ca="1">IF(P175&lt;&gt;"",IF(P175+365&gt;TODAY(),"Calibrado","Vencido"),"")</f>
        <v>Calibrado</v>
      </c>
      <c r="R175" s="83">
        <f>IFERROR(VLOOKUP(J175,'Obs Tecnicas'!$D:$G,2,0),"")</f>
        <v>13443</v>
      </c>
      <c r="S175" s="74" t="str">
        <f>IFERROR(VLOOKUP(J175,'Obs Tecnicas'!$D:$G,3,0),"Hexis")</f>
        <v>ER ANALITICA</v>
      </c>
      <c r="T175" s="74">
        <f>IFERROR(VLOOKUP(J175,'Obs Tecnicas'!$D:$G,4,0),"")</f>
        <v>0</v>
      </c>
      <c r="U175" s="2" t="s">
        <v>28</v>
      </c>
      <c r="V175" s="84">
        <f t="shared" si="5"/>
        <v>8</v>
      </c>
      <c r="W175" s="84">
        <v>8</v>
      </c>
      <c r="X175" s="2" t="e">
        <f>VLOOKUP(J175,Adicionados!B:M,12,0)</f>
        <v>#N/A</v>
      </c>
    </row>
    <row r="176" spans="1:41" ht="15" customHeight="1">
      <c r="A176" s="74" t="s">
        <v>67</v>
      </c>
      <c r="B176" s="74" t="s">
        <v>495</v>
      </c>
      <c r="C176" s="79" t="s">
        <v>496</v>
      </c>
      <c r="D176" s="74" t="s">
        <v>497</v>
      </c>
      <c r="E176" s="74" t="s">
        <v>495</v>
      </c>
      <c r="F176" s="79" t="s">
        <v>496</v>
      </c>
      <c r="G176" s="74" t="s">
        <v>498</v>
      </c>
      <c r="H176" s="74" t="s">
        <v>479</v>
      </c>
      <c r="I176" s="74" t="s">
        <v>79</v>
      </c>
      <c r="J176" s="80">
        <v>141160002025</v>
      </c>
      <c r="K176" s="74" t="s">
        <v>81</v>
      </c>
      <c r="L176" s="87" t="s">
        <v>186</v>
      </c>
      <c r="M176" s="74" t="s">
        <v>499</v>
      </c>
      <c r="N176" s="74" t="s">
        <v>235</v>
      </c>
      <c r="O176" s="81">
        <v>44056</v>
      </c>
      <c r="P176" s="82">
        <f>IFERROR(VLOOKUP(J176,'Obs Tecnicas'!$D:$I,5,0),O176)</f>
        <v>44424</v>
      </c>
      <c r="Q176" s="81" t="str">
        <f ca="1">IF(P176&lt;&gt;"",IF(P176+365&gt;TODAY(),"Calibrado","Vencido"),"")</f>
        <v>Calibrado</v>
      </c>
      <c r="R176" s="83">
        <f>IFERROR(VLOOKUP(J176,'Obs Tecnicas'!$D:$G,2,0),"")</f>
        <v>13445</v>
      </c>
      <c r="S176" s="74" t="str">
        <f>IFERROR(VLOOKUP(J176,'Obs Tecnicas'!$D:$G,3,0),"Hexis")</f>
        <v>ER ANALITICA</v>
      </c>
      <c r="T176" s="74">
        <f>IFERROR(VLOOKUP(J176,'Obs Tecnicas'!$D:$G,4,0),"")</f>
        <v>0</v>
      </c>
      <c r="U176" s="2" t="s">
        <v>28</v>
      </c>
      <c r="V176" s="84">
        <f t="shared" ref="V176:V207" si="6">IF(P176&lt;&gt;"",MONTH(P176),"")</f>
        <v>8</v>
      </c>
      <c r="W176" s="84">
        <v>8</v>
      </c>
      <c r="X176" s="2" t="e">
        <f>VLOOKUP(J176,Adicionados!B:M,12,0)</f>
        <v>#N/A</v>
      </c>
    </row>
    <row r="177" spans="1:1024" ht="15" customHeight="1">
      <c r="A177" s="74" t="s">
        <v>67</v>
      </c>
      <c r="B177" s="74" t="s">
        <v>495</v>
      </c>
      <c r="C177" s="79" t="s">
        <v>496</v>
      </c>
      <c r="D177" s="74" t="s">
        <v>497</v>
      </c>
      <c r="E177" s="74" t="s">
        <v>495</v>
      </c>
      <c r="F177" s="79" t="s">
        <v>496</v>
      </c>
      <c r="G177" s="74" t="s">
        <v>498</v>
      </c>
      <c r="H177" s="74" t="s">
        <v>479</v>
      </c>
      <c r="I177" s="74" t="s">
        <v>79</v>
      </c>
      <c r="J177" s="80">
        <v>133570002031</v>
      </c>
      <c r="K177" s="74" t="s">
        <v>81</v>
      </c>
      <c r="L177" s="87" t="s">
        <v>186</v>
      </c>
      <c r="M177" s="74" t="s">
        <v>499</v>
      </c>
      <c r="N177" s="74" t="s">
        <v>235</v>
      </c>
      <c r="O177" s="81">
        <v>44056</v>
      </c>
      <c r="P177" s="82">
        <f>IFERROR(VLOOKUP(J177,'Obs Tecnicas'!$D:$I,5,0),O177)</f>
        <v>44424</v>
      </c>
      <c r="Q177" s="81" t="str">
        <f ca="1">IF(P177&lt;&gt;"",IF(P177+365&gt;TODAY(),"Calibrado","Vencido"),"")</f>
        <v>Calibrado</v>
      </c>
      <c r="R177" s="83">
        <f>IFERROR(VLOOKUP(J177,'Obs Tecnicas'!$D:$G,2,0),"")</f>
        <v>13444</v>
      </c>
      <c r="S177" s="74" t="str">
        <f>IFERROR(VLOOKUP(J177,'Obs Tecnicas'!$D:$G,3,0),"Hexis")</f>
        <v>ER ANALITICA</v>
      </c>
      <c r="T177" s="74">
        <f>IFERROR(VLOOKUP(J177,'Obs Tecnicas'!$D:$G,4,0),"")</f>
        <v>0</v>
      </c>
      <c r="U177" s="2" t="s">
        <v>28</v>
      </c>
      <c r="V177" s="84">
        <f t="shared" si="6"/>
        <v>8</v>
      </c>
      <c r="W177" s="84">
        <v>8</v>
      </c>
      <c r="X177" s="2" t="e">
        <f>VLOOKUP(J177,Adicionados!B:M,12,0)</f>
        <v>#N/A</v>
      </c>
    </row>
    <row r="178" spans="1:1024" ht="15" customHeight="1">
      <c r="A178" s="74" t="s">
        <v>67</v>
      </c>
      <c r="B178" s="74" t="s">
        <v>495</v>
      </c>
      <c r="C178" s="79" t="s">
        <v>496</v>
      </c>
      <c r="D178" s="74" t="s">
        <v>497</v>
      </c>
      <c r="E178" s="74" t="s">
        <v>495</v>
      </c>
      <c r="F178" s="79" t="s">
        <v>496</v>
      </c>
      <c r="G178" s="74" t="s">
        <v>498</v>
      </c>
      <c r="H178" s="74" t="s">
        <v>479</v>
      </c>
      <c r="I178" s="74" t="s">
        <v>83</v>
      </c>
      <c r="J178" s="80">
        <v>4223906</v>
      </c>
      <c r="K178" s="74" t="s">
        <v>84</v>
      </c>
      <c r="L178" s="74" t="s">
        <v>85</v>
      </c>
      <c r="M178" s="74" t="s">
        <v>499</v>
      </c>
      <c r="N178" s="74" t="s">
        <v>235</v>
      </c>
      <c r="O178" s="81">
        <v>44056</v>
      </c>
      <c r="P178" s="82">
        <f>IFERROR(VLOOKUP(J178,'Obs Tecnicas'!$D:$I,5,0),O178)</f>
        <v>44424</v>
      </c>
      <c r="Q178" s="81" t="str">
        <f ca="1">IF(P178&lt;&gt;"",IF(P178+365&gt;TODAY(),"Calibrado","Vencido"),"")</f>
        <v>Calibrado</v>
      </c>
      <c r="R178" s="83">
        <f>IFERROR(VLOOKUP(J178,'Obs Tecnicas'!$D:$G,2,0),"")</f>
        <v>13446</v>
      </c>
      <c r="S178" s="74" t="str">
        <f>IFERROR(VLOOKUP(J178,'Obs Tecnicas'!$D:$G,3,0),"Hexis")</f>
        <v>ER ANALITICA</v>
      </c>
      <c r="T178" s="74">
        <f>IFERROR(VLOOKUP(J178,'Obs Tecnicas'!$D:$G,4,0),"")</f>
        <v>0</v>
      </c>
      <c r="U178" s="2" t="s">
        <v>28</v>
      </c>
      <c r="V178" s="84">
        <f t="shared" si="6"/>
        <v>8</v>
      </c>
      <c r="W178" s="84">
        <v>9</v>
      </c>
      <c r="X178" s="2" t="e">
        <f>VLOOKUP(J178,Adicionados!B:M,12,0)</f>
        <v>#N/A</v>
      </c>
    </row>
    <row r="179" spans="1:1024" ht="15" customHeight="1">
      <c r="A179" s="74" t="s">
        <v>67</v>
      </c>
      <c r="B179" s="74" t="s">
        <v>495</v>
      </c>
      <c r="C179" s="79" t="s">
        <v>496</v>
      </c>
      <c r="D179" s="74" t="s">
        <v>497</v>
      </c>
      <c r="E179" s="74" t="s">
        <v>495</v>
      </c>
      <c r="F179" s="79" t="s">
        <v>496</v>
      </c>
      <c r="G179" s="74" t="s">
        <v>498</v>
      </c>
      <c r="H179" s="74" t="s">
        <v>479</v>
      </c>
      <c r="I179" s="74" t="s">
        <v>101</v>
      </c>
      <c r="J179" s="80">
        <v>1401857</v>
      </c>
      <c r="K179" s="74" t="s">
        <v>81</v>
      </c>
      <c r="L179" s="74" t="s">
        <v>103</v>
      </c>
      <c r="M179" s="74" t="s">
        <v>499</v>
      </c>
      <c r="N179" s="74" t="s">
        <v>235</v>
      </c>
      <c r="O179" s="81">
        <v>44056</v>
      </c>
      <c r="P179" s="82">
        <f>IFERROR(VLOOKUP(J179,'Obs Tecnicas'!$D:$I,5,0),O179)</f>
        <v>44453</v>
      </c>
      <c r="Q179" s="81" t="str">
        <f ca="1">IF(P179&lt;&gt;"",IF(P179+365&gt;TODAY(),"Calibrado","Vencido"),"")</f>
        <v>Calibrado</v>
      </c>
      <c r="R179" s="83">
        <f>IFERROR(VLOOKUP(J179,'Obs Tecnicas'!$D:$G,2,0),"")</f>
        <v>13950</v>
      </c>
      <c r="S179" s="74" t="str">
        <f>IFERROR(VLOOKUP(J179,'Obs Tecnicas'!$D:$G,3,0),"Hexis")</f>
        <v>ER ANALITICA</v>
      </c>
      <c r="T179" s="74">
        <f>IFERROR(VLOOKUP(J179,'Obs Tecnicas'!$D:$G,4,0),"")</f>
        <v>0</v>
      </c>
      <c r="U179" s="2" t="s">
        <v>28</v>
      </c>
      <c r="V179" s="84">
        <f t="shared" si="6"/>
        <v>9</v>
      </c>
      <c r="W179" s="84">
        <v>9</v>
      </c>
      <c r="X179" s="2" t="e">
        <f>VLOOKUP(J179,Adicionados!B:M,12,0)</f>
        <v>#N/A</v>
      </c>
    </row>
    <row r="180" spans="1:1024" ht="15" customHeight="1">
      <c r="A180" s="74" t="s">
        <v>67</v>
      </c>
      <c r="B180" s="74" t="s">
        <v>495</v>
      </c>
      <c r="C180" s="79" t="s">
        <v>496</v>
      </c>
      <c r="D180" s="74" t="s">
        <v>497</v>
      </c>
      <c r="E180" s="74" t="s">
        <v>495</v>
      </c>
      <c r="F180" s="79" t="s">
        <v>496</v>
      </c>
      <c r="G180" s="74" t="s">
        <v>498</v>
      </c>
      <c r="H180" s="74" t="s">
        <v>479</v>
      </c>
      <c r="I180" s="74" t="s">
        <v>218</v>
      </c>
      <c r="J180" s="80">
        <v>10003036</v>
      </c>
      <c r="K180" s="74" t="s">
        <v>501</v>
      </c>
      <c r="L180" s="74" t="s">
        <v>502</v>
      </c>
      <c r="M180" s="74" t="s">
        <v>499</v>
      </c>
      <c r="N180" s="74" t="s">
        <v>235</v>
      </c>
      <c r="O180" s="81">
        <v>44056</v>
      </c>
      <c r="P180" s="82">
        <f>IFERROR(VLOOKUP(J180,'Obs Tecnicas'!$D:$I,5,0),O180)</f>
        <v>44424</v>
      </c>
      <c r="Q180" s="81" t="str">
        <f ca="1">IF(P180&lt;&gt;"",IF(P180+365&gt;TODAY(),"Calibrado","Vencido"),"")</f>
        <v>Calibrado</v>
      </c>
      <c r="R180" s="83">
        <f>IFERROR(VLOOKUP(J180,'Obs Tecnicas'!$D:$G,2,0),"")</f>
        <v>13449</v>
      </c>
      <c r="S180" s="74" t="str">
        <f>IFERROR(VLOOKUP(J180,'Obs Tecnicas'!$D:$G,3,0),"Hexis")</f>
        <v>ER ANALITICA</v>
      </c>
      <c r="T180" s="74">
        <f>IFERROR(VLOOKUP(J180,'Obs Tecnicas'!$D:$G,4,0),"")</f>
        <v>0</v>
      </c>
      <c r="U180" s="2" t="s">
        <v>28</v>
      </c>
      <c r="V180" s="84">
        <f t="shared" si="6"/>
        <v>8</v>
      </c>
      <c r="W180" s="84">
        <v>9</v>
      </c>
      <c r="X180" s="2" t="e">
        <f>VLOOKUP(J180,Adicionados!B:M,12,0)</f>
        <v>#N/A</v>
      </c>
    </row>
    <row r="181" spans="1:1024" ht="15" customHeight="1">
      <c r="A181" s="74" t="s">
        <v>67</v>
      </c>
      <c r="B181" s="74" t="s">
        <v>495</v>
      </c>
      <c r="C181" s="79" t="s">
        <v>496</v>
      </c>
      <c r="D181" s="74" t="s">
        <v>497</v>
      </c>
      <c r="E181" s="74" t="s">
        <v>495</v>
      </c>
      <c r="F181" s="79" t="s">
        <v>496</v>
      </c>
      <c r="G181" s="74" t="s">
        <v>498</v>
      </c>
      <c r="H181" s="74" t="s">
        <v>479</v>
      </c>
      <c r="I181" s="74" t="s">
        <v>86</v>
      </c>
      <c r="J181" s="80">
        <v>2068764</v>
      </c>
      <c r="K181" s="74" t="s">
        <v>136</v>
      </c>
      <c r="L181" s="74" t="s">
        <v>137</v>
      </c>
      <c r="M181" s="74" t="s">
        <v>499</v>
      </c>
      <c r="N181" s="74" t="s">
        <v>235</v>
      </c>
      <c r="O181" s="81">
        <v>44056</v>
      </c>
      <c r="P181" s="82">
        <f>IFERROR(VLOOKUP(J181,'Obs Tecnicas'!$D:$I,5,0),O181)</f>
        <v>44424</v>
      </c>
      <c r="Q181" s="81" t="str">
        <f ca="1">IF(P181&lt;&gt;"",IF(P181+365&gt;TODAY(),"Calibrado","Vencido"),"")</f>
        <v>Calibrado</v>
      </c>
      <c r="R181" s="83">
        <f>IFERROR(VLOOKUP(J181,'Obs Tecnicas'!$D:$G,2,0),"")</f>
        <v>13452</v>
      </c>
      <c r="S181" s="74" t="str">
        <f>IFERROR(VLOOKUP(J181,'Obs Tecnicas'!$D:$G,3,0),"Hexis")</f>
        <v>ER ANALITICA</v>
      </c>
      <c r="T181" s="74" t="str">
        <f>IFERROR(VLOOKUP(J181,'Obs Tecnicas'!$D:$G,4,0),"")</f>
        <v>Não liberado, devido avarias na curva e não aceita calibração. Necessário envio a ER</v>
      </c>
      <c r="U181" s="2" t="s">
        <v>28</v>
      </c>
      <c r="V181" s="84">
        <f t="shared" si="6"/>
        <v>8</v>
      </c>
      <c r="W181" s="84">
        <v>9</v>
      </c>
      <c r="X181" s="2" t="e">
        <f>VLOOKUP(J181,Adicionados!B:M,12,0)</f>
        <v>#N/A</v>
      </c>
    </row>
    <row r="182" spans="1:1024" ht="15" customHeight="1">
      <c r="A182" s="74" t="s">
        <v>67</v>
      </c>
      <c r="B182" s="74" t="s">
        <v>495</v>
      </c>
      <c r="C182" s="79" t="s">
        <v>496</v>
      </c>
      <c r="D182" s="74" t="s">
        <v>497</v>
      </c>
      <c r="E182" s="74" t="s">
        <v>495</v>
      </c>
      <c r="F182" s="79" t="s">
        <v>496</v>
      </c>
      <c r="G182" s="74" t="s">
        <v>498</v>
      </c>
      <c r="H182" s="74" t="s">
        <v>479</v>
      </c>
      <c r="I182" s="74" t="s">
        <v>86</v>
      </c>
      <c r="J182" s="80">
        <v>2068786</v>
      </c>
      <c r="K182" s="74" t="s">
        <v>136</v>
      </c>
      <c r="L182" s="74" t="s">
        <v>137</v>
      </c>
      <c r="M182" s="74" t="s">
        <v>499</v>
      </c>
      <c r="N182" s="74" t="s">
        <v>235</v>
      </c>
      <c r="O182" s="81">
        <v>44056</v>
      </c>
      <c r="P182" s="82">
        <f>IFERROR(VLOOKUP(J182,'Obs Tecnicas'!$D:$I,5,0),O182)</f>
        <v>44424</v>
      </c>
      <c r="Q182" s="81" t="str">
        <f ca="1">IF(P182&lt;&gt;"",IF(P182+365&gt;TODAY(),"Calibrado","Vencido"),"")</f>
        <v>Calibrado</v>
      </c>
      <c r="R182" s="83">
        <f>IFERROR(VLOOKUP(J182,'Obs Tecnicas'!$D:$G,2,0),"")</f>
        <v>13456</v>
      </c>
      <c r="S182" s="74" t="str">
        <f>IFERROR(VLOOKUP(J182,'Obs Tecnicas'!$D:$G,3,0),"Hexis")</f>
        <v>ER ANALITICA</v>
      </c>
      <c r="T182" s="74">
        <f>IFERROR(VLOOKUP(J182,'Obs Tecnicas'!$D:$G,4,0),"")</f>
        <v>0</v>
      </c>
      <c r="U182" s="2" t="s">
        <v>28</v>
      </c>
      <c r="V182" s="84">
        <f t="shared" si="6"/>
        <v>8</v>
      </c>
      <c r="W182" s="84">
        <v>9</v>
      </c>
      <c r="X182" s="2" t="e">
        <f>VLOOKUP(J182,Adicionados!B:M,12,0)</f>
        <v>#N/A</v>
      </c>
    </row>
    <row r="183" spans="1:1024" ht="15" customHeight="1">
      <c r="A183" s="74" t="s">
        <v>67</v>
      </c>
      <c r="B183" s="74" t="s">
        <v>495</v>
      </c>
      <c r="C183" s="79" t="s">
        <v>496</v>
      </c>
      <c r="D183" s="74" t="s">
        <v>497</v>
      </c>
      <c r="E183" s="74" t="s">
        <v>495</v>
      </c>
      <c r="F183" s="79" t="s">
        <v>496</v>
      </c>
      <c r="G183" s="74" t="s">
        <v>498</v>
      </c>
      <c r="H183" s="74" t="s">
        <v>479</v>
      </c>
      <c r="I183" s="74" t="s">
        <v>86</v>
      </c>
      <c r="J183" s="80">
        <v>2224284</v>
      </c>
      <c r="K183" s="74" t="s">
        <v>136</v>
      </c>
      <c r="L183" s="74" t="s">
        <v>137</v>
      </c>
      <c r="M183" s="74" t="s">
        <v>499</v>
      </c>
      <c r="N183" s="74" t="s">
        <v>235</v>
      </c>
      <c r="O183" s="81">
        <v>44056</v>
      </c>
      <c r="P183" s="82">
        <f>IFERROR(VLOOKUP(J183,'Obs Tecnicas'!$D:$I,5,0),O183)</f>
        <v>44424</v>
      </c>
      <c r="Q183" s="81" t="str">
        <f ca="1">IF(P183&lt;&gt;"",IF(P183+365&gt;TODAY(),"Calibrado","Vencido"),"")</f>
        <v>Calibrado</v>
      </c>
      <c r="R183" s="83">
        <f>IFERROR(VLOOKUP(J183,'Obs Tecnicas'!$D:$G,2,0),"")</f>
        <v>13458</v>
      </c>
      <c r="S183" s="74" t="str">
        <f>IFERROR(VLOOKUP(J183,'Obs Tecnicas'!$D:$G,3,0),"Hexis")</f>
        <v>ER ANALITICA</v>
      </c>
      <c r="T183" s="74" t="str">
        <f>IFERROR(VLOOKUP(J183,'Obs Tecnicas'!$D:$G,4,0),"")</f>
        <v>Equipamentos incluidos.</v>
      </c>
      <c r="U183" s="2" t="s">
        <v>28</v>
      </c>
      <c r="V183" s="84">
        <f t="shared" si="6"/>
        <v>8</v>
      </c>
      <c r="W183" s="84">
        <v>9</v>
      </c>
      <c r="X183" s="2" t="e">
        <f>VLOOKUP(J183,Adicionados!B:M,12,0)</f>
        <v>#N/A</v>
      </c>
    </row>
    <row r="184" spans="1:1024" ht="15" customHeight="1">
      <c r="A184" s="74" t="s">
        <v>67</v>
      </c>
      <c r="B184" s="74" t="s">
        <v>495</v>
      </c>
      <c r="C184" s="79" t="s">
        <v>496</v>
      </c>
      <c r="D184" s="74" t="s">
        <v>497</v>
      </c>
      <c r="E184" s="74" t="s">
        <v>495</v>
      </c>
      <c r="F184" s="79" t="s">
        <v>496</v>
      </c>
      <c r="G184" s="74" t="s">
        <v>498</v>
      </c>
      <c r="H184" s="74" t="s">
        <v>479</v>
      </c>
      <c r="I184" s="74" t="s">
        <v>86</v>
      </c>
      <c r="J184" s="80">
        <v>728690</v>
      </c>
      <c r="K184" s="74" t="s">
        <v>136</v>
      </c>
      <c r="L184" s="74" t="s">
        <v>137</v>
      </c>
      <c r="M184" s="74" t="s">
        <v>499</v>
      </c>
      <c r="N184" s="74" t="s">
        <v>235</v>
      </c>
      <c r="O184" s="81">
        <v>44056</v>
      </c>
      <c r="P184" s="82">
        <f>IFERROR(VLOOKUP(J184,'Obs Tecnicas'!$D:$I,5,0),O184)</f>
        <v>44424</v>
      </c>
      <c r="Q184" s="81" t="str">
        <f ca="1">IF(P184&lt;&gt;"",IF(P184+365&gt;TODAY(),"Calibrado","Vencido"),"")</f>
        <v>Calibrado</v>
      </c>
      <c r="R184" s="83">
        <f>IFERROR(VLOOKUP(J184,'Obs Tecnicas'!$D:$G,2,0),"")</f>
        <v>13438</v>
      </c>
      <c r="S184" s="74" t="str">
        <f>IFERROR(VLOOKUP(J184,'Obs Tecnicas'!$D:$G,3,0),"Hexis")</f>
        <v>ER ANALITICA</v>
      </c>
      <c r="T184" s="74" t="str">
        <f>IFERROR(VLOOKUP(J184,'Obs Tecnicas'!$D:$G,4,0),"")</f>
        <v>Mascara do teclado com avarias.</v>
      </c>
      <c r="U184" s="2" t="s">
        <v>28</v>
      </c>
      <c r="V184" s="84">
        <f t="shared" si="6"/>
        <v>8</v>
      </c>
      <c r="W184" s="84">
        <v>9</v>
      </c>
      <c r="X184" s="2" t="e">
        <f>VLOOKUP(J184,Adicionados!B:M,12,0)</f>
        <v>#N/A</v>
      </c>
    </row>
    <row r="185" spans="1:1024" ht="15" customHeight="1">
      <c r="A185" s="74" t="s">
        <v>67</v>
      </c>
      <c r="B185" s="74" t="s">
        <v>495</v>
      </c>
      <c r="C185" s="79" t="s">
        <v>496</v>
      </c>
      <c r="D185" s="74" t="s">
        <v>497</v>
      </c>
      <c r="E185" s="74" t="s">
        <v>495</v>
      </c>
      <c r="F185" s="79" t="s">
        <v>496</v>
      </c>
      <c r="G185" s="74" t="s">
        <v>498</v>
      </c>
      <c r="H185" s="74" t="s">
        <v>479</v>
      </c>
      <c r="I185" s="74" t="s">
        <v>75</v>
      </c>
      <c r="J185" s="80" t="s">
        <v>503</v>
      </c>
      <c r="K185" s="74" t="s">
        <v>81</v>
      </c>
      <c r="L185" s="74" t="s">
        <v>123</v>
      </c>
      <c r="M185" s="74" t="s">
        <v>499</v>
      </c>
      <c r="N185" s="74" t="s">
        <v>235</v>
      </c>
      <c r="O185" s="81">
        <v>44056</v>
      </c>
      <c r="P185" s="82">
        <f>IFERROR(VLOOKUP(J185,'Obs Tecnicas'!$D:$I,5,0),O185)</f>
        <v>44426</v>
      </c>
      <c r="Q185" s="81" t="str">
        <f ca="1">IF(P185&lt;&gt;"",IF(P185+365&gt;TODAY(),"Calibrado","Vencido"),"")</f>
        <v>Calibrado</v>
      </c>
      <c r="R185" s="83">
        <f>IFERROR(VLOOKUP(J185,'Obs Tecnicas'!$D:$G,2,0),"")</f>
        <v>13455</v>
      </c>
      <c r="S185" s="74" t="str">
        <f>IFERROR(VLOOKUP(J185,'Obs Tecnicas'!$D:$G,3,0),"Hexis")</f>
        <v>ER ANALITICA</v>
      </c>
      <c r="T185" s="74">
        <f>IFERROR(VLOOKUP(J185,'Obs Tecnicas'!$D:$G,4,0),"")</f>
        <v>0</v>
      </c>
      <c r="U185" s="2" t="s">
        <v>28</v>
      </c>
      <c r="V185" s="84">
        <f t="shared" si="6"/>
        <v>8</v>
      </c>
      <c r="W185" s="84">
        <v>9</v>
      </c>
      <c r="X185" s="2" t="e">
        <f>VLOOKUP(J185,Adicionados!B:M,12,0)</f>
        <v>#N/A</v>
      </c>
    </row>
    <row r="186" spans="1:1024" ht="15" customHeight="1">
      <c r="A186" s="74" t="s">
        <v>67</v>
      </c>
      <c r="B186" s="74" t="s">
        <v>495</v>
      </c>
      <c r="C186" s="79" t="s">
        <v>496</v>
      </c>
      <c r="D186" s="74" t="s">
        <v>497</v>
      </c>
      <c r="E186" s="74" t="s">
        <v>495</v>
      </c>
      <c r="F186" s="79" t="s">
        <v>496</v>
      </c>
      <c r="G186" s="74" t="s">
        <v>498</v>
      </c>
      <c r="H186" s="74" t="s">
        <v>479</v>
      </c>
      <c r="I186" s="74" t="s">
        <v>86</v>
      </c>
      <c r="J186" s="80">
        <v>2068717</v>
      </c>
      <c r="K186" s="74" t="s">
        <v>136</v>
      </c>
      <c r="L186" s="74" t="s">
        <v>137</v>
      </c>
      <c r="M186" s="74" t="s">
        <v>499</v>
      </c>
      <c r="N186" s="74" t="s">
        <v>235</v>
      </c>
      <c r="O186" s="81">
        <v>44057</v>
      </c>
      <c r="P186" s="82">
        <f>IFERROR(VLOOKUP(J186,'Obs Tecnicas'!$D:$I,5,0),O186)</f>
        <v>44424</v>
      </c>
      <c r="Q186" s="81" t="str">
        <f ca="1">IF(P186&lt;&gt;"",IF(P186+365&gt;TODAY(),"Calibrado","Vencido"),"")</f>
        <v>Calibrado</v>
      </c>
      <c r="R186" s="83">
        <f>IFERROR(VLOOKUP(J186,'Obs Tecnicas'!$D:$G,2,0),"")</f>
        <v>13451</v>
      </c>
      <c r="S186" s="74" t="str">
        <f>IFERROR(VLOOKUP(J186,'Obs Tecnicas'!$D:$G,3,0),"Hexis")</f>
        <v>ER ANALITICA</v>
      </c>
      <c r="T186" s="74" t="str">
        <f>IFERROR(VLOOKUP(J186,'Obs Tecnicas'!$D:$G,4,0),"")</f>
        <v>Mascara do teclado com avarias.</v>
      </c>
      <c r="U186" s="2" t="s">
        <v>28</v>
      </c>
      <c r="V186" s="84">
        <f t="shared" si="6"/>
        <v>8</v>
      </c>
      <c r="W186" s="84">
        <v>9</v>
      </c>
      <c r="X186" s="2" t="e">
        <f>VLOOKUP(J186,Adicionados!B:M,12,0)</f>
        <v>#N/A</v>
      </c>
    </row>
    <row r="187" spans="1:1024" s="93" customFormat="1" ht="15" customHeight="1">
      <c r="A187" s="74" t="s">
        <v>67</v>
      </c>
      <c r="B187" s="74" t="s">
        <v>495</v>
      </c>
      <c r="C187" s="79" t="s">
        <v>496</v>
      </c>
      <c r="D187" s="74" t="s">
        <v>497</v>
      </c>
      <c r="E187" s="74" t="s">
        <v>495</v>
      </c>
      <c r="F187" s="79" t="s">
        <v>496</v>
      </c>
      <c r="G187" s="74" t="s">
        <v>498</v>
      </c>
      <c r="H187" s="74" t="s">
        <v>479</v>
      </c>
      <c r="I187" s="74" t="s">
        <v>86</v>
      </c>
      <c r="J187" s="80">
        <v>2905626</v>
      </c>
      <c r="K187" s="74" t="s">
        <v>136</v>
      </c>
      <c r="L187" s="97" t="s">
        <v>137</v>
      </c>
      <c r="M187" s="74" t="s">
        <v>499</v>
      </c>
      <c r="N187" s="74" t="s">
        <v>235</v>
      </c>
      <c r="O187" s="81"/>
      <c r="P187" s="82">
        <f>IFERROR(VLOOKUP(J187,'Obs Tecnicas'!$D:$I,5,0),O187)</f>
        <v>44424</v>
      </c>
      <c r="Q187" s="81" t="str">
        <f ca="1">IF(P187&lt;&gt;"",IF(P187+365&gt;TODAY(),"Calibrado","Vencido"),"")</f>
        <v>Calibrado</v>
      </c>
      <c r="R187" s="83">
        <f>IFERROR(VLOOKUP(J187,'Obs Tecnicas'!$D:$G,2,0),"")</f>
        <v>13450</v>
      </c>
      <c r="S187" s="74" t="str">
        <f>IFERROR(VLOOKUP(J187,'Obs Tecnicas'!$D:$G,3,0),"Hexis")</f>
        <v>ER ANALITICA</v>
      </c>
      <c r="T187" s="74">
        <f>IFERROR(VLOOKUP(J187,'Obs Tecnicas'!$D:$G,4,0),"")</f>
        <v>0</v>
      </c>
      <c r="U187" s="2" t="s">
        <v>28</v>
      </c>
      <c r="V187" s="84">
        <f t="shared" si="6"/>
        <v>8</v>
      </c>
      <c r="W187" s="84">
        <v>9</v>
      </c>
      <c r="X187" s="2" t="e">
        <f>VLOOKUP(J187,Adicionados!B:M,12,0)</f>
        <v>#N/A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  <c r="AAB187" s="2"/>
      <c r="AAC187" s="2"/>
      <c r="AAD187" s="2"/>
      <c r="AAE187" s="2"/>
      <c r="AAF187" s="2"/>
      <c r="AAG187" s="2"/>
      <c r="AAH187" s="2"/>
      <c r="AAI187" s="2"/>
      <c r="AAJ187" s="2"/>
      <c r="AAK187" s="2"/>
      <c r="AAL187" s="2"/>
      <c r="AAM187" s="2"/>
      <c r="AAN187" s="2"/>
      <c r="AAO187" s="2"/>
      <c r="AAP187" s="2"/>
      <c r="AAQ187" s="2"/>
      <c r="AAR187" s="2"/>
      <c r="AAS187" s="2"/>
      <c r="AAT187" s="2"/>
      <c r="AAU187" s="2"/>
      <c r="AAV187" s="2"/>
      <c r="AAW187" s="2"/>
      <c r="AAX187" s="2"/>
      <c r="AAY187" s="2"/>
      <c r="AAZ187" s="2"/>
      <c r="ABA187" s="2"/>
      <c r="ABB187" s="2"/>
      <c r="ABC187" s="2"/>
      <c r="ABD187" s="2"/>
      <c r="ABE187" s="2"/>
      <c r="ABF187" s="2"/>
      <c r="ABG187" s="2"/>
      <c r="ABH187" s="2"/>
      <c r="ABI187" s="2"/>
      <c r="ABJ187" s="2"/>
      <c r="ABK187" s="2"/>
      <c r="ABL187" s="2"/>
      <c r="ABM187" s="2"/>
      <c r="ABN187" s="2"/>
      <c r="ABO187" s="2"/>
      <c r="ABP187" s="2"/>
      <c r="ABQ187" s="2"/>
      <c r="ABR187" s="2"/>
      <c r="ABS187" s="2"/>
      <c r="ABT187" s="2"/>
      <c r="ABU187" s="2"/>
      <c r="ABV187" s="2"/>
      <c r="ABW187" s="2"/>
      <c r="ABX187" s="2"/>
      <c r="ABY187" s="2"/>
      <c r="ABZ187" s="2"/>
      <c r="ACA187" s="2"/>
      <c r="ACB187" s="2"/>
      <c r="ACC187" s="2"/>
      <c r="ACD187" s="2"/>
      <c r="ACE187" s="2"/>
      <c r="ACF187" s="2"/>
      <c r="ACG187" s="2"/>
      <c r="ACH187" s="2"/>
      <c r="ACI187" s="2"/>
      <c r="ACJ187" s="2"/>
      <c r="ACK187" s="2"/>
      <c r="ACL187" s="2"/>
      <c r="ACM187" s="2"/>
      <c r="ACN187" s="2"/>
      <c r="ACO187" s="2"/>
      <c r="ACP187" s="2"/>
      <c r="ACQ187" s="2"/>
      <c r="ACR187" s="2"/>
      <c r="ACS187" s="2"/>
      <c r="ACT187" s="2"/>
      <c r="ACU187" s="2"/>
      <c r="ACV187" s="2"/>
      <c r="ACW187" s="2"/>
      <c r="ACX187" s="2"/>
      <c r="ACY187" s="2"/>
      <c r="ACZ187" s="2"/>
      <c r="ADA187" s="2"/>
      <c r="ADB187" s="2"/>
      <c r="ADC187" s="2"/>
      <c r="ADD187" s="2"/>
      <c r="ADE187" s="2"/>
      <c r="ADF187" s="2"/>
      <c r="ADG187" s="2"/>
      <c r="ADH187" s="2"/>
      <c r="ADI187" s="2"/>
      <c r="ADJ187" s="2"/>
      <c r="ADK187" s="2"/>
      <c r="ADL187" s="2"/>
      <c r="ADM187" s="2"/>
      <c r="ADN187" s="2"/>
      <c r="ADO187" s="2"/>
      <c r="ADP187" s="2"/>
      <c r="ADQ187" s="2"/>
      <c r="ADR187" s="2"/>
      <c r="ADS187" s="2"/>
      <c r="ADT187" s="2"/>
      <c r="ADU187" s="2"/>
      <c r="ADV187" s="2"/>
      <c r="ADW187" s="2"/>
      <c r="ADX187" s="2"/>
      <c r="ADY187" s="2"/>
      <c r="ADZ187" s="2"/>
      <c r="AEA187" s="2"/>
      <c r="AEB187" s="2"/>
      <c r="AEC187" s="2"/>
      <c r="AED187" s="2"/>
      <c r="AEE187" s="2"/>
      <c r="AEF187" s="2"/>
      <c r="AEG187" s="2"/>
      <c r="AEH187" s="2"/>
      <c r="AEI187" s="2"/>
      <c r="AEJ187" s="2"/>
      <c r="AEK187" s="2"/>
      <c r="AEL187" s="2"/>
      <c r="AEM187" s="2"/>
      <c r="AEN187" s="2"/>
      <c r="AEO187" s="2"/>
      <c r="AEP187" s="2"/>
      <c r="AEQ187" s="2"/>
      <c r="AER187" s="2"/>
      <c r="AES187" s="2"/>
      <c r="AET187" s="2"/>
      <c r="AEU187" s="2"/>
      <c r="AEV187" s="2"/>
      <c r="AEW187" s="2"/>
      <c r="AEX187" s="2"/>
      <c r="AEY187" s="2"/>
      <c r="AEZ187" s="2"/>
      <c r="AFA187" s="2"/>
      <c r="AFB187" s="2"/>
      <c r="AFC187" s="2"/>
      <c r="AFD187" s="2"/>
      <c r="AFE187" s="2"/>
      <c r="AFF187" s="2"/>
      <c r="AFG187" s="2"/>
      <c r="AFH187" s="2"/>
      <c r="AFI187" s="2"/>
      <c r="AFJ187" s="2"/>
      <c r="AFK187" s="2"/>
      <c r="AFL187" s="2"/>
      <c r="AFM187" s="2"/>
      <c r="AFN187" s="2"/>
      <c r="AFO187" s="2"/>
      <c r="AFP187" s="2"/>
      <c r="AFQ187" s="2"/>
      <c r="AFR187" s="2"/>
      <c r="AFS187" s="2"/>
      <c r="AFT187" s="2"/>
      <c r="AFU187" s="2"/>
      <c r="AFV187" s="2"/>
      <c r="AFW187" s="2"/>
      <c r="AFX187" s="2"/>
      <c r="AFY187" s="2"/>
      <c r="AFZ187" s="2"/>
      <c r="AGA187" s="2"/>
      <c r="AGB187" s="2"/>
      <c r="AGC187" s="2"/>
      <c r="AGD187" s="2"/>
      <c r="AGE187" s="2"/>
      <c r="AGF187" s="2"/>
      <c r="AGG187" s="2"/>
      <c r="AGH187" s="2"/>
      <c r="AGI187" s="2"/>
      <c r="AGJ187" s="2"/>
      <c r="AGK187" s="2"/>
      <c r="AGL187" s="2"/>
      <c r="AGM187" s="2"/>
      <c r="AGN187" s="2"/>
      <c r="AGO187" s="2"/>
      <c r="AGP187" s="2"/>
      <c r="AGQ187" s="2"/>
      <c r="AGR187" s="2"/>
      <c r="AGS187" s="2"/>
      <c r="AGT187" s="2"/>
      <c r="AGU187" s="2"/>
      <c r="AGV187" s="2"/>
      <c r="AGW187" s="2"/>
      <c r="AGX187" s="2"/>
      <c r="AGY187" s="2"/>
      <c r="AGZ187" s="2"/>
      <c r="AHA187" s="2"/>
      <c r="AHB187" s="2"/>
      <c r="AHC187" s="2"/>
      <c r="AHD187" s="2"/>
      <c r="AHE187" s="2"/>
      <c r="AHF187" s="2"/>
      <c r="AHG187" s="2"/>
      <c r="AHH187" s="2"/>
      <c r="AHI187" s="2"/>
      <c r="AHJ187" s="2"/>
      <c r="AHK187" s="2"/>
      <c r="AHL187" s="2"/>
      <c r="AHM187" s="2"/>
      <c r="AHN187" s="2"/>
      <c r="AHO187" s="2"/>
      <c r="AHP187" s="2"/>
      <c r="AHQ187" s="2"/>
      <c r="AHR187" s="2"/>
      <c r="AHS187" s="2"/>
      <c r="AHT187" s="2"/>
      <c r="AHU187" s="2"/>
      <c r="AHV187" s="2"/>
      <c r="AHW187" s="2"/>
      <c r="AHX187" s="2"/>
      <c r="AHY187" s="2"/>
      <c r="AHZ187" s="2"/>
      <c r="AIA187" s="2"/>
      <c r="AIB187" s="2"/>
      <c r="AIC187" s="2"/>
      <c r="AID187" s="2"/>
      <c r="AIE187" s="2"/>
      <c r="AIF187" s="2"/>
      <c r="AIG187" s="2"/>
      <c r="AIH187" s="2"/>
      <c r="AII187" s="2"/>
      <c r="AIJ187" s="2"/>
      <c r="AIK187" s="2"/>
      <c r="AIL187" s="2"/>
      <c r="AIM187" s="2"/>
      <c r="AIN187" s="2"/>
      <c r="AIO187" s="2"/>
      <c r="AIP187" s="2"/>
      <c r="AIQ187" s="2"/>
      <c r="AIR187" s="2"/>
      <c r="AIS187" s="2"/>
      <c r="AIT187" s="2"/>
      <c r="AIU187" s="2"/>
      <c r="AIV187" s="2"/>
      <c r="AIW187" s="2"/>
      <c r="AIX187" s="2"/>
      <c r="AIY187" s="2"/>
      <c r="AIZ187" s="2"/>
      <c r="AJA187" s="2"/>
      <c r="AJB187" s="2"/>
      <c r="AJC187" s="2"/>
      <c r="AJD187" s="2"/>
      <c r="AJE187" s="2"/>
      <c r="AJF187" s="2"/>
      <c r="AJG187" s="2"/>
      <c r="AJH187" s="2"/>
      <c r="AJI187" s="2"/>
      <c r="AJJ187" s="2"/>
      <c r="AJK187" s="2"/>
      <c r="AJL187" s="2"/>
      <c r="AJM187" s="2"/>
      <c r="AJN187" s="2"/>
      <c r="AJO187" s="2"/>
      <c r="AJP187" s="2"/>
      <c r="AJQ187" s="2"/>
      <c r="AJR187" s="2"/>
      <c r="AJS187" s="2"/>
      <c r="AJT187" s="2"/>
      <c r="AJU187" s="2"/>
      <c r="AJV187" s="2"/>
      <c r="AJW187" s="2"/>
      <c r="AJX187" s="2"/>
      <c r="AJY187" s="2"/>
      <c r="AJZ187" s="2"/>
      <c r="AKA187" s="2"/>
      <c r="AKB187" s="2"/>
      <c r="AKC187" s="2"/>
      <c r="AKD187" s="2"/>
      <c r="AKE187" s="2"/>
      <c r="AKF187" s="2"/>
      <c r="AKG187" s="2"/>
      <c r="AKH187" s="2"/>
      <c r="AKI187" s="2"/>
      <c r="AKJ187" s="2"/>
      <c r="AKK187" s="2"/>
      <c r="AKL187" s="2"/>
      <c r="AKM187" s="2"/>
      <c r="AKN187" s="2"/>
      <c r="AKO187" s="2"/>
      <c r="AKP187" s="2"/>
      <c r="AKQ187" s="2"/>
      <c r="AKR187" s="2"/>
      <c r="AKS187" s="2"/>
      <c r="AKT187" s="2"/>
      <c r="AKU187" s="2"/>
      <c r="AKV187" s="2"/>
      <c r="AKW187" s="2"/>
      <c r="AKX187" s="2"/>
      <c r="AKY187" s="2"/>
      <c r="AKZ187" s="2"/>
      <c r="ALA187" s="2"/>
      <c r="ALB187" s="2"/>
      <c r="ALC187" s="2"/>
      <c r="ALD187" s="2"/>
      <c r="ALE187" s="2"/>
      <c r="ALF187" s="2"/>
      <c r="ALG187" s="2"/>
      <c r="ALH187" s="2"/>
      <c r="ALI187" s="2"/>
      <c r="ALJ187" s="2"/>
      <c r="ALK187" s="2"/>
      <c r="ALL187" s="2"/>
      <c r="ALM187" s="2"/>
      <c r="ALN187" s="2"/>
      <c r="ALO187" s="2"/>
      <c r="ALP187" s="2"/>
      <c r="ALQ187" s="2"/>
      <c r="ALR187" s="2"/>
      <c r="ALS187" s="2"/>
      <c r="ALT187" s="2"/>
      <c r="ALU187" s="2"/>
      <c r="ALV187" s="2"/>
      <c r="ALW187" s="2"/>
      <c r="ALX187" s="2"/>
      <c r="ALY187" s="2"/>
      <c r="ALZ187" s="2"/>
      <c r="AMA187" s="2"/>
      <c r="AMB187" s="2"/>
      <c r="AMC187" s="2"/>
      <c r="AMD187" s="2"/>
      <c r="AME187" s="2"/>
      <c r="AMF187" s="2"/>
      <c r="AMG187" s="2"/>
      <c r="AMH187" s="2"/>
      <c r="AMI187" s="2"/>
      <c r="AMJ187" s="2"/>
    </row>
    <row r="188" spans="1:1024" ht="15" customHeight="1">
      <c r="A188" s="74" t="s">
        <v>67</v>
      </c>
      <c r="B188" s="74" t="s">
        <v>495</v>
      </c>
      <c r="C188" s="79" t="s">
        <v>496</v>
      </c>
      <c r="D188" s="74" t="s">
        <v>497</v>
      </c>
      <c r="E188" s="74" t="s">
        <v>495</v>
      </c>
      <c r="F188" s="79" t="s">
        <v>496</v>
      </c>
      <c r="G188" s="74" t="s">
        <v>498</v>
      </c>
      <c r="H188" s="74" t="s">
        <v>479</v>
      </c>
      <c r="I188" s="74" t="s">
        <v>86</v>
      </c>
      <c r="J188" s="80">
        <v>13034</v>
      </c>
      <c r="K188" s="74" t="s">
        <v>81</v>
      </c>
      <c r="L188" s="97" t="s">
        <v>275</v>
      </c>
      <c r="M188" s="74" t="s">
        <v>499</v>
      </c>
      <c r="N188" s="74" t="s">
        <v>235</v>
      </c>
      <c r="O188" s="81"/>
      <c r="P188" s="82">
        <f>IFERROR(VLOOKUP(J188,'Obs Tecnicas'!$D:$I,5,0),O188)</f>
        <v>44424</v>
      </c>
      <c r="Q188" s="81" t="str">
        <f ca="1">IF(P188&lt;&gt;"",IF(P188+365&gt;TODAY(),"Calibrado","Vencido"),"")</f>
        <v>Calibrado</v>
      </c>
      <c r="R188" s="83">
        <f>IFERROR(VLOOKUP(J188,'Obs Tecnicas'!$D:$G,2,0),"")</f>
        <v>13453</v>
      </c>
      <c r="S188" s="74" t="str">
        <f>IFERROR(VLOOKUP(J188,'Obs Tecnicas'!$D:$G,3,0),"Hexis")</f>
        <v>ER ANALITICA</v>
      </c>
      <c r="T188" s="74">
        <f>IFERROR(VLOOKUP(J188,'Obs Tecnicas'!$D:$G,4,0),"")</f>
        <v>0</v>
      </c>
      <c r="U188" s="2" t="s">
        <v>28</v>
      </c>
      <c r="V188" s="84">
        <f t="shared" si="6"/>
        <v>8</v>
      </c>
      <c r="W188" s="84">
        <v>9</v>
      </c>
      <c r="X188" s="2" t="e">
        <f>VLOOKUP(J188,Adicionados!B:M,12,0)</f>
        <v>#N/A</v>
      </c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  <c r="IW188" s="36"/>
      <c r="IX188" s="36"/>
      <c r="IY188" s="36"/>
      <c r="IZ188" s="36"/>
      <c r="JA188" s="36"/>
      <c r="JB188" s="36"/>
      <c r="JC188" s="36"/>
      <c r="JD188" s="36"/>
      <c r="JE188" s="36"/>
      <c r="JF188" s="36"/>
      <c r="JG188" s="36"/>
      <c r="JH188" s="36"/>
      <c r="JI188" s="36"/>
      <c r="JJ188" s="36"/>
      <c r="JK188" s="36"/>
      <c r="JL188" s="36"/>
      <c r="JM188" s="36"/>
      <c r="JN188" s="36"/>
      <c r="JO188" s="36"/>
      <c r="JP188" s="36"/>
      <c r="JQ188" s="36"/>
      <c r="JR188" s="36"/>
      <c r="JS188" s="36"/>
      <c r="JT188" s="36"/>
      <c r="JU188" s="36"/>
      <c r="JV188" s="36"/>
      <c r="JW188" s="36"/>
      <c r="JX188" s="36"/>
      <c r="JY188" s="36"/>
      <c r="JZ188" s="36"/>
      <c r="KA188" s="36"/>
      <c r="KB188" s="36"/>
      <c r="KC188" s="36"/>
      <c r="KD188" s="36"/>
      <c r="KE188" s="36"/>
      <c r="KF188" s="36"/>
      <c r="KG188" s="36"/>
      <c r="KH188" s="36"/>
      <c r="KI188" s="36"/>
      <c r="KJ188" s="36"/>
      <c r="KK188" s="36"/>
      <c r="KL188" s="36"/>
      <c r="KM188" s="36"/>
      <c r="KN188" s="36"/>
      <c r="KO188" s="36"/>
      <c r="KP188" s="36"/>
      <c r="KQ188" s="36"/>
      <c r="KR188" s="36"/>
      <c r="KS188" s="36"/>
      <c r="KT188" s="36"/>
      <c r="KU188" s="36"/>
      <c r="KV188" s="36"/>
      <c r="KW188" s="36"/>
      <c r="KX188" s="36"/>
      <c r="KY188" s="36"/>
      <c r="KZ188" s="36"/>
      <c r="LA188" s="36"/>
      <c r="LB188" s="36"/>
      <c r="LC188" s="36"/>
      <c r="LD188" s="36"/>
      <c r="LE188" s="36"/>
      <c r="LF188" s="36"/>
      <c r="LG188" s="36"/>
      <c r="LH188" s="36"/>
      <c r="LI188" s="36"/>
      <c r="LJ188" s="36"/>
      <c r="LK188" s="36"/>
      <c r="LL188" s="36"/>
      <c r="LM188" s="36"/>
      <c r="LN188" s="36"/>
      <c r="LO188" s="36"/>
      <c r="LP188" s="36"/>
      <c r="LQ188" s="36"/>
      <c r="LR188" s="36"/>
      <c r="LS188" s="36"/>
      <c r="LT188" s="36"/>
      <c r="LU188" s="36"/>
      <c r="LV188" s="36"/>
      <c r="LW188" s="36"/>
      <c r="LX188" s="36"/>
      <c r="LY188" s="36"/>
      <c r="LZ188" s="36"/>
      <c r="MA188" s="36"/>
      <c r="MB188" s="36"/>
      <c r="MC188" s="36"/>
      <c r="MD188" s="36"/>
      <c r="ME188" s="36"/>
      <c r="MF188" s="36"/>
      <c r="MG188" s="36"/>
      <c r="MH188" s="36"/>
      <c r="MI188" s="36"/>
      <c r="MJ188" s="36"/>
      <c r="MK188" s="36"/>
      <c r="ML188" s="36"/>
      <c r="MM188" s="36"/>
      <c r="MN188" s="36"/>
      <c r="MO188" s="36"/>
      <c r="MP188" s="36"/>
      <c r="MQ188" s="36"/>
      <c r="MR188" s="36"/>
      <c r="MS188" s="36"/>
      <c r="MT188" s="36"/>
      <c r="MU188" s="36"/>
      <c r="MV188" s="36"/>
      <c r="MW188" s="36"/>
      <c r="MX188" s="36"/>
      <c r="MY188" s="36"/>
      <c r="MZ188" s="36"/>
      <c r="NA188" s="36"/>
      <c r="NB188" s="36"/>
      <c r="NC188" s="36"/>
      <c r="ND188" s="36"/>
      <c r="NE188" s="36"/>
      <c r="NF188" s="36"/>
      <c r="NG188" s="36"/>
      <c r="NH188" s="36"/>
      <c r="NI188" s="36"/>
      <c r="NJ188" s="36"/>
      <c r="NK188" s="36"/>
      <c r="NL188" s="36"/>
      <c r="NM188" s="36"/>
      <c r="NN188" s="36"/>
      <c r="NO188" s="36"/>
      <c r="NP188" s="36"/>
      <c r="NQ188" s="36"/>
      <c r="NR188" s="36"/>
      <c r="NS188" s="36"/>
      <c r="NT188" s="36"/>
      <c r="NU188" s="36"/>
      <c r="NV188" s="36"/>
      <c r="NW188" s="36"/>
      <c r="NX188" s="36"/>
      <c r="NY188" s="36"/>
      <c r="NZ188" s="36"/>
      <c r="OA188" s="36"/>
      <c r="OB188" s="36"/>
      <c r="OC188" s="36"/>
      <c r="OD188" s="36"/>
      <c r="OE188" s="36"/>
      <c r="OF188" s="36"/>
      <c r="OG188" s="36"/>
      <c r="OH188" s="36"/>
      <c r="OI188" s="36"/>
      <c r="OJ188" s="36"/>
      <c r="OK188" s="36"/>
      <c r="OL188" s="36"/>
      <c r="OM188" s="36"/>
      <c r="ON188" s="36"/>
      <c r="OO188" s="36"/>
      <c r="OP188" s="36"/>
      <c r="OQ188" s="36"/>
      <c r="OR188" s="36"/>
      <c r="OS188" s="36"/>
      <c r="OT188" s="36"/>
      <c r="OU188" s="36"/>
      <c r="OV188" s="36"/>
      <c r="OW188" s="36"/>
      <c r="OX188" s="36"/>
      <c r="OY188" s="36"/>
      <c r="OZ188" s="36"/>
      <c r="PA188" s="36"/>
      <c r="PB188" s="36"/>
      <c r="PC188" s="36"/>
      <c r="PD188" s="36"/>
      <c r="PE188" s="36"/>
      <c r="PF188" s="36"/>
      <c r="PG188" s="36"/>
      <c r="PH188" s="36"/>
      <c r="PI188" s="36"/>
      <c r="PJ188" s="36"/>
      <c r="PK188" s="36"/>
      <c r="PL188" s="36"/>
      <c r="PM188" s="36"/>
      <c r="PN188" s="36"/>
      <c r="PO188" s="36"/>
      <c r="PP188" s="36"/>
      <c r="PQ188" s="36"/>
      <c r="PR188" s="36"/>
      <c r="PS188" s="36"/>
      <c r="PT188" s="36"/>
      <c r="PU188" s="36"/>
      <c r="PV188" s="36"/>
      <c r="PW188" s="36"/>
      <c r="PX188" s="36"/>
      <c r="PY188" s="36"/>
      <c r="PZ188" s="36"/>
      <c r="QA188" s="36"/>
      <c r="QB188" s="36"/>
      <c r="QC188" s="36"/>
      <c r="QD188" s="36"/>
      <c r="QE188" s="36"/>
      <c r="QF188" s="36"/>
      <c r="QG188" s="36"/>
      <c r="QH188" s="36"/>
      <c r="QI188" s="36"/>
      <c r="QJ188" s="36"/>
      <c r="QK188" s="36"/>
      <c r="QL188" s="36"/>
      <c r="QM188" s="36"/>
      <c r="QN188" s="36"/>
      <c r="QO188" s="36"/>
      <c r="QP188" s="36"/>
      <c r="QQ188" s="36"/>
      <c r="QR188" s="36"/>
      <c r="QS188" s="36"/>
      <c r="QT188" s="36"/>
      <c r="QU188" s="36"/>
      <c r="QV188" s="36"/>
      <c r="QW188" s="36"/>
      <c r="QX188" s="36"/>
      <c r="QY188" s="36"/>
      <c r="QZ188" s="36"/>
      <c r="RA188" s="36"/>
      <c r="RB188" s="36"/>
      <c r="RC188" s="36"/>
      <c r="RD188" s="36"/>
      <c r="RE188" s="36"/>
      <c r="RF188" s="36"/>
      <c r="RG188" s="36"/>
      <c r="RH188" s="36"/>
      <c r="RI188" s="36"/>
      <c r="RJ188" s="36"/>
      <c r="RK188" s="36"/>
      <c r="RL188" s="36"/>
      <c r="RM188" s="36"/>
      <c r="RN188" s="36"/>
      <c r="RO188" s="36"/>
      <c r="RP188" s="36"/>
      <c r="RQ188" s="36"/>
      <c r="RR188" s="36"/>
      <c r="RS188" s="36"/>
      <c r="RT188" s="36"/>
      <c r="RU188" s="36"/>
      <c r="RV188" s="36"/>
      <c r="RW188" s="36"/>
      <c r="RX188" s="36"/>
      <c r="RY188" s="36"/>
      <c r="RZ188" s="36"/>
      <c r="SA188" s="36"/>
      <c r="SB188" s="36"/>
      <c r="SC188" s="36"/>
      <c r="SD188" s="36"/>
      <c r="SE188" s="36"/>
      <c r="SF188" s="36"/>
      <c r="SG188" s="36"/>
      <c r="SH188" s="36"/>
      <c r="SI188" s="36"/>
      <c r="SJ188" s="36"/>
      <c r="SK188" s="36"/>
      <c r="SL188" s="36"/>
      <c r="SM188" s="36"/>
      <c r="SN188" s="36"/>
      <c r="SO188" s="36"/>
      <c r="SP188" s="36"/>
      <c r="SQ188" s="36"/>
      <c r="SR188" s="36"/>
      <c r="SS188" s="36"/>
      <c r="ST188" s="36"/>
      <c r="SU188" s="36"/>
      <c r="SV188" s="36"/>
      <c r="SW188" s="36"/>
      <c r="SX188" s="36"/>
      <c r="SY188" s="36"/>
      <c r="SZ188" s="36"/>
      <c r="TA188" s="36"/>
      <c r="TB188" s="36"/>
      <c r="TC188" s="36"/>
      <c r="TD188" s="36"/>
      <c r="TE188" s="36"/>
      <c r="TF188" s="36"/>
      <c r="TG188" s="36"/>
      <c r="TH188" s="36"/>
      <c r="TI188" s="36"/>
      <c r="TJ188" s="36"/>
      <c r="TK188" s="36"/>
      <c r="TL188" s="36"/>
      <c r="TM188" s="36"/>
      <c r="TN188" s="36"/>
      <c r="TO188" s="36"/>
      <c r="TP188" s="36"/>
      <c r="TQ188" s="36"/>
      <c r="TR188" s="36"/>
      <c r="TS188" s="36"/>
      <c r="TT188" s="36"/>
      <c r="TU188" s="36"/>
      <c r="TV188" s="36"/>
      <c r="TW188" s="36"/>
      <c r="TX188" s="36"/>
      <c r="TY188" s="36"/>
      <c r="TZ188" s="36"/>
      <c r="UA188" s="36"/>
      <c r="UB188" s="36"/>
      <c r="UC188" s="36"/>
      <c r="UD188" s="36"/>
      <c r="UE188" s="36"/>
      <c r="UF188" s="36"/>
      <c r="UG188" s="36"/>
      <c r="UH188" s="36"/>
      <c r="UI188" s="36"/>
      <c r="UJ188" s="36"/>
      <c r="UK188" s="36"/>
      <c r="UL188" s="36"/>
      <c r="UM188" s="36"/>
      <c r="UN188" s="36"/>
      <c r="UO188" s="36"/>
      <c r="UP188" s="36"/>
      <c r="UQ188" s="36"/>
      <c r="UR188" s="36"/>
      <c r="US188" s="36"/>
      <c r="UT188" s="36"/>
      <c r="UU188" s="36"/>
      <c r="UV188" s="36"/>
      <c r="UW188" s="36"/>
      <c r="UX188" s="36"/>
      <c r="UY188" s="36"/>
      <c r="UZ188" s="36"/>
      <c r="VA188" s="36"/>
      <c r="VB188" s="36"/>
      <c r="VC188" s="36"/>
      <c r="VD188" s="36"/>
      <c r="VE188" s="36"/>
      <c r="VF188" s="36"/>
      <c r="VG188" s="36"/>
      <c r="VH188" s="36"/>
      <c r="VI188" s="36"/>
      <c r="VJ188" s="36"/>
      <c r="VK188" s="36"/>
      <c r="VL188" s="36"/>
      <c r="VM188" s="36"/>
      <c r="VN188" s="36"/>
      <c r="VO188" s="36"/>
      <c r="VP188" s="36"/>
      <c r="VQ188" s="36"/>
      <c r="VR188" s="36"/>
      <c r="VS188" s="36"/>
      <c r="VT188" s="36"/>
      <c r="VU188" s="36"/>
      <c r="VV188" s="36"/>
      <c r="VW188" s="36"/>
      <c r="VX188" s="36"/>
      <c r="VY188" s="36"/>
      <c r="VZ188" s="36"/>
      <c r="WA188" s="36"/>
      <c r="WB188" s="36"/>
      <c r="WC188" s="36"/>
      <c r="WD188" s="36"/>
      <c r="WE188" s="36"/>
      <c r="WF188" s="36"/>
      <c r="WG188" s="36"/>
      <c r="WH188" s="36"/>
      <c r="WI188" s="36"/>
      <c r="WJ188" s="36"/>
      <c r="WK188" s="36"/>
      <c r="WL188" s="36"/>
      <c r="WM188" s="36"/>
      <c r="WN188" s="36"/>
      <c r="WO188" s="36"/>
      <c r="WP188" s="36"/>
      <c r="WQ188" s="36"/>
      <c r="WR188" s="36"/>
      <c r="WS188" s="36"/>
      <c r="WT188" s="36"/>
      <c r="WU188" s="36"/>
      <c r="WV188" s="36"/>
      <c r="WW188" s="36"/>
      <c r="WX188" s="36"/>
      <c r="WY188" s="36"/>
      <c r="WZ188" s="36"/>
      <c r="XA188" s="36"/>
      <c r="XB188" s="36"/>
      <c r="XC188" s="36"/>
      <c r="XD188" s="36"/>
      <c r="XE188" s="36"/>
      <c r="XF188" s="36"/>
      <c r="XG188" s="36"/>
      <c r="XH188" s="36"/>
      <c r="XI188" s="36"/>
      <c r="XJ188" s="36"/>
      <c r="XK188" s="36"/>
      <c r="XL188" s="36"/>
      <c r="XM188" s="36"/>
      <c r="XN188" s="36"/>
      <c r="XO188" s="36"/>
      <c r="XP188" s="36"/>
      <c r="XQ188" s="36"/>
      <c r="XR188" s="36"/>
      <c r="XS188" s="36"/>
      <c r="XT188" s="36"/>
      <c r="XU188" s="36"/>
      <c r="XV188" s="36"/>
      <c r="XW188" s="36"/>
      <c r="XX188" s="36"/>
      <c r="XY188" s="36"/>
      <c r="XZ188" s="36"/>
      <c r="YA188" s="36"/>
      <c r="YB188" s="36"/>
      <c r="YC188" s="36"/>
      <c r="YD188" s="36"/>
      <c r="YE188" s="36"/>
      <c r="YF188" s="36"/>
      <c r="YG188" s="36"/>
      <c r="YH188" s="36"/>
      <c r="YI188" s="36"/>
      <c r="YJ188" s="36"/>
      <c r="YK188" s="36"/>
      <c r="YL188" s="36"/>
      <c r="YM188" s="36"/>
      <c r="YN188" s="36"/>
      <c r="YO188" s="36"/>
      <c r="YP188" s="36"/>
      <c r="YQ188" s="36"/>
      <c r="YR188" s="36"/>
      <c r="YS188" s="36"/>
      <c r="YT188" s="36"/>
      <c r="YU188" s="36"/>
      <c r="YV188" s="36"/>
      <c r="YW188" s="36"/>
      <c r="YX188" s="36"/>
      <c r="YY188" s="36"/>
      <c r="YZ188" s="36"/>
      <c r="ZA188" s="36"/>
      <c r="ZB188" s="36"/>
      <c r="ZC188" s="36"/>
      <c r="ZD188" s="36"/>
      <c r="ZE188" s="36"/>
      <c r="ZF188" s="36"/>
      <c r="ZG188" s="36"/>
      <c r="ZH188" s="36"/>
      <c r="ZI188" s="36"/>
      <c r="ZJ188" s="36"/>
      <c r="ZK188" s="36"/>
      <c r="ZL188" s="36"/>
      <c r="ZM188" s="36"/>
      <c r="ZN188" s="36"/>
      <c r="ZO188" s="36"/>
      <c r="ZP188" s="36"/>
      <c r="ZQ188" s="36"/>
      <c r="ZR188" s="36"/>
      <c r="ZS188" s="36"/>
      <c r="ZT188" s="36"/>
      <c r="ZU188" s="36"/>
      <c r="ZV188" s="36"/>
      <c r="ZW188" s="36"/>
      <c r="ZX188" s="36"/>
      <c r="ZY188" s="36"/>
      <c r="ZZ188" s="36"/>
      <c r="AAA188" s="36"/>
      <c r="AAB188" s="36"/>
      <c r="AAC188" s="36"/>
      <c r="AAD188" s="36"/>
      <c r="AAE188" s="36"/>
      <c r="AAF188" s="36"/>
      <c r="AAG188" s="36"/>
      <c r="AAH188" s="36"/>
      <c r="AAI188" s="36"/>
      <c r="AAJ188" s="36"/>
      <c r="AAK188" s="36"/>
      <c r="AAL188" s="36"/>
      <c r="AAM188" s="36"/>
      <c r="AAN188" s="36"/>
      <c r="AAO188" s="36"/>
      <c r="AAP188" s="36"/>
      <c r="AAQ188" s="36"/>
      <c r="AAR188" s="36"/>
      <c r="AAS188" s="36"/>
      <c r="AAT188" s="36"/>
      <c r="AAU188" s="36"/>
      <c r="AAV188" s="36"/>
      <c r="AAW188" s="36"/>
      <c r="AAX188" s="36"/>
      <c r="AAY188" s="36"/>
      <c r="AAZ188" s="36"/>
      <c r="ABA188" s="36"/>
      <c r="ABB188" s="36"/>
      <c r="ABC188" s="36"/>
      <c r="ABD188" s="36"/>
      <c r="ABE188" s="36"/>
      <c r="ABF188" s="36"/>
      <c r="ABG188" s="36"/>
      <c r="ABH188" s="36"/>
      <c r="ABI188" s="36"/>
      <c r="ABJ188" s="36"/>
      <c r="ABK188" s="36"/>
      <c r="ABL188" s="36"/>
      <c r="ABM188" s="36"/>
      <c r="ABN188" s="36"/>
      <c r="ABO188" s="36"/>
      <c r="ABP188" s="36"/>
      <c r="ABQ188" s="36"/>
      <c r="ABR188" s="36"/>
      <c r="ABS188" s="36"/>
      <c r="ABT188" s="36"/>
      <c r="ABU188" s="36"/>
      <c r="ABV188" s="36"/>
      <c r="ABW188" s="36"/>
      <c r="ABX188" s="36"/>
      <c r="ABY188" s="36"/>
      <c r="ABZ188" s="36"/>
      <c r="ACA188" s="36"/>
      <c r="ACB188" s="36"/>
      <c r="ACC188" s="36"/>
      <c r="ACD188" s="36"/>
      <c r="ACE188" s="36"/>
      <c r="ACF188" s="36"/>
      <c r="ACG188" s="36"/>
      <c r="ACH188" s="36"/>
      <c r="ACI188" s="36"/>
      <c r="ACJ188" s="36"/>
      <c r="ACK188" s="36"/>
      <c r="ACL188" s="36"/>
      <c r="ACM188" s="36"/>
      <c r="ACN188" s="36"/>
      <c r="ACO188" s="36"/>
      <c r="ACP188" s="36"/>
      <c r="ACQ188" s="36"/>
      <c r="ACR188" s="36"/>
      <c r="ACS188" s="36"/>
      <c r="ACT188" s="36"/>
      <c r="ACU188" s="36"/>
      <c r="ACV188" s="36"/>
      <c r="ACW188" s="36"/>
      <c r="ACX188" s="36"/>
      <c r="ACY188" s="36"/>
      <c r="ACZ188" s="36"/>
      <c r="ADA188" s="36"/>
      <c r="ADB188" s="36"/>
      <c r="ADC188" s="36"/>
      <c r="ADD188" s="36"/>
      <c r="ADE188" s="36"/>
      <c r="ADF188" s="36"/>
      <c r="ADG188" s="36"/>
      <c r="ADH188" s="36"/>
      <c r="ADI188" s="36"/>
      <c r="ADJ188" s="36"/>
      <c r="ADK188" s="36"/>
      <c r="ADL188" s="36"/>
      <c r="ADM188" s="36"/>
      <c r="ADN188" s="36"/>
      <c r="ADO188" s="36"/>
      <c r="ADP188" s="36"/>
      <c r="ADQ188" s="36"/>
      <c r="ADR188" s="36"/>
      <c r="ADS188" s="36"/>
      <c r="ADT188" s="36"/>
      <c r="ADU188" s="36"/>
      <c r="ADV188" s="36"/>
      <c r="ADW188" s="36"/>
      <c r="ADX188" s="36"/>
      <c r="ADY188" s="36"/>
      <c r="ADZ188" s="36"/>
      <c r="AEA188" s="36"/>
      <c r="AEB188" s="36"/>
      <c r="AEC188" s="36"/>
      <c r="AED188" s="36"/>
      <c r="AEE188" s="36"/>
      <c r="AEF188" s="36"/>
      <c r="AEG188" s="36"/>
      <c r="AEH188" s="36"/>
      <c r="AEI188" s="36"/>
      <c r="AEJ188" s="36"/>
      <c r="AEK188" s="36"/>
      <c r="AEL188" s="36"/>
      <c r="AEM188" s="36"/>
      <c r="AEN188" s="36"/>
      <c r="AEO188" s="36"/>
      <c r="AEP188" s="36"/>
      <c r="AEQ188" s="36"/>
      <c r="AER188" s="36"/>
      <c r="AES188" s="36"/>
      <c r="AET188" s="36"/>
      <c r="AEU188" s="36"/>
      <c r="AEV188" s="36"/>
      <c r="AEW188" s="36"/>
      <c r="AEX188" s="36"/>
      <c r="AEY188" s="36"/>
      <c r="AEZ188" s="36"/>
      <c r="AFA188" s="36"/>
      <c r="AFB188" s="36"/>
      <c r="AFC188" s="36"/>
      <c r="AFD188" s="36"/>
      <c r="AFE188" s="36"/>
      <c r="AFF188" s="36"/>
      <c r="AFG188" s="36"/>
      <c r="AFH188" s="36"/>
      <c r="AFI188" s="36"/>
      <c r="AFJ188" s="36"/>
      <c r="AFK188" s="36"/>
      <c r="AFL188" s="36"/>
      <c r="AFM188" s="36"/>
      <c r="AFN188" s="36"/>
      <c r="AFO188" s="36"/>
      <c r="AFP188" s="36"/>
      <c r="AFQ188" s="36"/>
      <c r="AFR188" s="36"/>
      <c r="AFS188" s="36"/>
      <c r="AFT188" s="36"/>
      <c r="AFU188" s="36"/>
      <c r="AFV188" s="36"/>
      <c r="AFW188" s="36"/>
      <c r="AFX188" s="36"/>
      <c r="AFY188" s="36"/>
      <c r="AFZ188" s="36"/>
      <c r="AGA188" s="36"/>
      <c r="AGB188" s="36"/>
      <c r="AGC188" s="36"/>
      <c r="AGD188" s="36"/>
      <c r="AGE188" s="36"/>
      <c r="AGF188" s="36"/>
      <c r="AGG188" s="36"/>
      <c r="AGH188" s="36"/>
      <c r="AGI188" s="36"/>
      <c r="AGJ188" s="36"/>
      <c r="AGK188" s="36"/>
      <c r="AGL188" s="36"/>
      <c r="AGM188" s="36"/>
      <c r="AGN188" s="36"/>
      <c r="AGO188" s="36"/>
      <c r="AGP188" s="36"/>
      <c r="AGQ188" s="36"/>
      <c r="AGR188" s="36"/>
      <c r="AGS188" s="36"/>
      <c r="AGT188" s="36"/>
      <c r="AGU188" s="36"/>
      <c r="AGV188" s="36"/>
      <c r="AGW188" s="36"/>
      <c r="AGX188" s="36"/>
      <c r="AGY188" s="36"/>
      <c r="AGZ188" s="36"/>
      <c r="AHA188" s="36"/>
      <c r="AHB188" s="36"/>
      <c r="AHC188" s="36"/>
      <c r="AHD188" s="36"/>
      <c r="AHE188" s="36"/>
      <c r="AHF188" s="36"/>
      <c r="AHG188" s="36"/>
      <c r="AHH188" s="36"/>
      <c r="AHI188" s="36"/>
      <c r="AHJ188" s="36"/>
      <c r="AHK188" s="36"/>
      <c r="AHL188" s="36"/>
      <c r="AHM188" s="36"/>
      <c r="AHN188" s="36"/>
      <c r="AHO188" s="36"/>
      <c r="AHP188" s="36"/>
      <c r="AHQ188" s="36"/>
      <c r="AHR188" s="36"/>
      <c r="AHS188" s="36"/>
      <c r="AHT188" s="36"/>
      <c r="AHU188" s="36"/>
      <c r="AHV188" s="36"/>
      <c r="AHW188" s="36"/>
      <c r="AHX188" s="36"/>
      <c r="AHY188" s="36"/>
      <c r="AHZ188" s="36"/>
      <c r="AIA188" s="36"/>
      <c r="AIB188" s="36"/>
      <c r="AIC188" s="36"/>
      <c r="AID188" s="36"/>
      <c r="AIE188" s="36"/>
      <c r="AIF188" s="36"/>
      <c r="AIG188" s="36"/>
      <c r="AIH188" s="36"/>
      <c r="AII188" s="36"/>
      <c r="AIJ188" s="36"/>
      <c r="AIK188" s="36"/>
      <c r="AIL188" s="36"/>
      <c r="AIM188" s="36"/>
      <c r="AIN188" s="36"/>
      <c r="AIO188" s="36"/>
      <c r="AIP188" s="36"/>
      <c r="AIQ188" s="36"/>
      <c r="AIR188" s="36"/>
      <c r="AIS188" s="36"/>
      <c r="AIT188" s="36"/>
      <c r="AIU188" s="36"/>
      <c r="AIV188" s="36"/>
      <c r="AIW188" s="36"/>
      <c r="AIX188" s="36"/>
      <c r="AIY188" s="36"/>
      <c r="AIZ188" s="36"/>
      <c r="AJA188" s="36"/>
      <c r="AJB188" s="36"/>
      <c r="AJC188" s="36"/>
      <c r="AJD188" s="36"/>
      <c r="AJE188" s="36"/>
      <c r="AJF188" s="36"/>
      <c r="AJG188" s="36"/>
      <c r="AJH188" s="36"/>
      <c r="AJI188" s="36"/>
      <c r="AJJ188" s="36"/>
      <c r="AJK188" s="36"/>
      <c r="AJL188" s="36"/>
      <c r="AJM188" s="36"/>
      <c r="AJN188" s="36"/>
      <c r="AJO188" s="36"/>
      <c r="AJP188" s="36"/>
      <c r="AJQ188" s="36"/>
      <c r="AJR188" s="36"/>
      <c r="AJS188" s="36"/>
      <c r="AJT188" s="36"/>
      <c r="AJU188" s="36"/>
      <c r="AJV188" s="36"/>
      <c r="AJW188" s="36"/>
      <c r="AJX188" s="36"/>
      <c r="AJY188" s="36"/>
      <c r="AJZ188" s="36"/>
      <c r="AKA188" s="36"/>
      <c r="AKB188" s="36"/>
      <c r="AKC188" s="36"/>
      <c r="AKD188" s="36"/>
      <c r="AKE188" s="36"/>
      <c r="AKF188" s="36"/>
      <c r="AKG188" s="36"/>
      <c r="AKH188" s="36"/>
      <c r="AKI188" s="36"/>
      <c r="AKJ188" s="36"/>
      <c r="AKK188" s="36"/>
      <c r="AKL188" s="36"/>
      <c r="AKM188" s="36"/>
      <c r="AKN188" s="36"/>
      <c r="AKO188" s="36"/>
      <c r="AKP188" s="36"/>
      <c r="AKQ188" s="36"/>
      <c r="AKR188" s="36"/>
      <c r="AKS188" s="36"/>
      <c r="AKT188" s="36"/>
      <c r="AKU188" s="36"/>
      <c r="AKV188" s="36"/>
      <c r="AKW188" s="36"/>
      <c r="AKX188" s="36"/>
      <c r="AKY188" s="36"/>
      <c r="AKZ188" s="36"/>
      <c r="ALA188" s="36"/>
      <c r="ALB188" s="36"/>
      <c r="ALC188" s="36"/>
      <c r="ALD188" s="36"/>
      <c r="ALE188" s="36"/>
      <c r="ALF188" s="36"/>
      <c r="ALG188" s="36"/>
      <c r="ALH188" s="36"/>
      <c r="ALI188" s="36"/>
      <c r="ALJ188" s="36"/>
      <c r="ALK188" s="36"/>
      <c r="ALL188" s="36"/>
      <c r="ALM188" s="36"/>
      <c r="ALN188" s="36"/>
      <c r="ALO188" s="36"/>
      <c r="ALP188" s="36"/>
      <c r="ALQ188" s="36"/>
      <c r="ALR188" s="36"/>
      <c r="ALS188" s="36"/>
      <c r="ALT188" s="36"/>
      <c r="ALU188" s="36"/>
      <c r="ALV188" s="36"/>
      <c r="ALW188" s="36"/>
      <c r="ALX188" s="36"/>
      <c r="ALY188" s="36"/>
      <c r="ALZ188" s="36"/>
      <c r="AMA188" s="36"/>
      <c r="AMB188" s="36"/>
      <c r="AMC188" s="36"/>
      <c r="AMD188" s="36"/>
      <c r="AME188" s="36"/>
      <c r="AMF188" s="36"/>
      <c r="AMG188" s="36"/>
      <c r="AMH188" s="36"/>
      <c r="AMI188" s="36"/>
      <c r="AMJ188" s="36"/>
    </row>
    <row r="189" spans="1:1024" ht="15" customHeight="1">
      <c r="A189" s="74" t="s">
        <v>67</v>
      </c>
      <c r="B189" s="74" t="s">
        <v>495</v>
      </c>
      <c r="C189" s="79" t="s">
        <v>496</v>
      </c>
      <c r="D189" s="74" t="s">
        <v>497</v>
      </c>
      <c r="E189" s="74" t="s">
        <v>495</v>
      </c>
      <c r="F189" s="79" t="s">
        <v>496</v>
      </c>
      <c r="G189" s="74" t="s">
        <v>498</v>
      </c>
      <c r="H189" s="74" t="s">
        <v>479</v>
      </c>
      <c r="I189" s="74" t="s">
        <v>86</v>
      </c>
      <c r="J189" s="80">
        <v>2905620</v>
      </c>
      <c r="K189" s="74" t="s">
        <v>136</v>
      </c>
      <c r="L189" s="97" t="s">
        <v>137</v>
      </c>
      <c r="M189" s="74" t="s">
        <v>499</v>
      </c>
      <c r="N189" s="74" t="s">
        <v>235</v>
      </c>
      <c r="O189" s="81"/>
      <c r="P189" s="82">
        <f>IFERROR(VLOOKUP(J189,'Obs Tecnicas'!$D:$I,5,0),O189)</f>
        <v>44424</v>
      </c>
      <c r="Q189" s="81" t="str">
        <f ca="1">IF(P189&lt;&gt;"",IF(P189+365&gt;TODAY(),"Calibrado","Vencido"),"")</f>
        <v>Calibrado</v>
      </c>
      <c r="R189" s="83">
        <f>IFERROR(VLOOKUP(J189,'Obs Tecnicas'!$D:$G,2,0),"")</f>
        <v>13454</v>
      </c>
      <c r="S189" s="74" t="str">
        <f>IFERROR(VLOOKUP(J189,'Obs Tecnicas'!$D:$G,3,0),"Hexis")</f>
        <v>ER ANALITICA</v>
      </c>
      <c r="T189" s="74">
        <f>IFERROR(VLOOKUP(J189,'Obs Tecnicas'!$D:$G,4,0),"")</f>
        <v>0</v>
      </c>
      <c r="U189" s="2" t="s">
        <v>28</v>
      </c>
      <c r="V189" s="84">
        <f t="shared" si="6"/>
        <v>8</v>
      </c>
      <c r="W189" s="84">
        <v>9</v>
      </c>
      <c r="X189" s="2" t="e">
        <f>VLOOKUP(J189,Adicionados!B:M,12,0)</f>
        <v>#N/A</v>
      </c>
    </row>
    <row r="190" spans="1:1024" ht="15" customHeight="1">
      <c r="A190" s="74" t="s">
        <v>67</v>
      </c>
      <c r="B190" s="74" t="s">
        <v>495</v>
      </c>
      <c r="C190" s="79" t="s">
        <v>496</v>
      </c>
      <c r="D190" s="74" t="s">
        <v>497</v>
      </c>
      <c r="E190" s="74" t="s">
        <v>495</v>
      </c>
      <c r="F190" s="79" t="s">
        <v>496</v>
      </c>
      <c r="G190" s="74" t="s">
        <v>498</v>
      </c>
      <c r="H190" s="74" t="s">
        <v>479</v>
      </c>
      <c r="I190" s="74" t="s">
        <v>218</v>
      </c>
      <c r="J190" s="80">
        <v>6263410</v>
      </c>
      <c r="K190" s="74" t="s">
        <v>84</v>
      </c>
      <c r="L190" s="47" t="s">
        <v>491</v>
      </c>
      <c r="M190" s="74" t="s">
        <v>499</v>
      </c>
      <c r="N190" s="74" t="s">
        <v>235</v>
      </c>
      <c r="O190" s="81"/>
      <c r="P190" s="82">
        <f>IFERROR(VLOOKUP(J190,'Obs Tecnicas'!$D:$I,5,0),O190)</f>
        <v>44424</v>
      </c>
      <c r="Q190" s="81" t="str">
        <f ca="1">IF(P190&lt;&gt;"",IF(P190+365&gt;TODAY(),"Calibrado","Vencido"),"")</f>
        <v>Calibrado</v>
      </c>
      <c r="R190" s="83">
        <f>IFERROR(VLOOKUP(J190,'Obs Tecnicas'!$D:$G,2,0),"")</f>
        <v>13437</v>
      </c>
      <c r="S190" s="74" t="str">
        <f>IFERROR(VLOOKUP(J190,'Obs Tecnicas'!$D:$G,3,0),"Hexis")</f>
        <v>ER ANALITICA</v>
      </c>
      <c r="T190" s="74" t="str">
        <f>IFERROR(VLOOKUP(J190,'Obs Tecnicas'!$D:$G,4,0),"")</f>
        <v xml:space="preserve"> Equipamentos incluidos.</v>
      </c>
      <c r="U190" s="2" t="s">
        <v>28</v>
      </c>
      <c r="V190" s="84">
        <f t="shared" si="6"/>
        <v>8</v>
      </c>
      <c r="W190" s="84">
        <v>9</v>
      </c>
      <c r="X190" s="2" t="e">
        <f>VLOOKUP(J190,Adicionados!B:M,12,0)</f>
        <v>#N/A</v>
      </c>
    </row>
    <row r="191" spans="1:1024" ht="15" customHeight="1">
      <c r="A191" s="74" t="s">
        <v>67</v>
      </c>
      <c r="B191" s="74" t="s">
        <v>495</v>
      </c>
      <c r="C191" s="79" t="s">
        <v>496</v>
      </c>
      <c r="D191" s="74" t="s">
        <v>497</v>
      </c>
      <c r="E191" s="74" t="s">
        <v>495</v>
      </c>
      <c r="F191" s="79" t="s">
        <v>496</v>
      </c>
      <c r="G191" s="74" t="s">
        <v>498</v>
      </c>
      <c r="H191" s="74" t="s">
        <v>479</v>
      </c>
      <c r="I191" s="74" t="s">
        <v>101</v>
      </c>
      <c r="J191" s="80">
        <v>1397596</v>
      </c>
      <c r="K191" s="74" t="s">
        <v>81</v>
      </c>
      <c r="L191" s="74" t="s">
        <v>103</v>
      </c>
      <c r="M191" s="74" t="s">
        <v>499</v>
      </c>
      <c r="N191" s="74" t="s">
        <v>235</v>
      </c>
      <c r="O191" s="81"/>
      <c r="P191" s="82">
        <f>IFERROR(VLOOKUP(J191,'Obs Tecnicas'!$D:$I,5,0),O191)</f>
        <v>44424</v>
      </c>
      <c r="Q191" s="81" t="str">
        <f ca="1">IF(P191&lt;&gt;"",IF(P191+365&gt;TODAY(),"Calibrado","Vencido"),"")</f>
        <v>Calibrado</v>
      </c>
      <c r="R191" s="83">
        <f>IFERROR(VLOOKUP(J191,'Obs Tecnicas'!$D:$G,2,0),"")</f>
        <v>13448</v>
      </c>
      <c r="S191" s="74" t="str">
        <f>IFERROR(VLOOKUP(J191,'Obs Tecnicas'!$D:$G,3,0),"Hexis")</f>
        <v>ER ANALITICA</v>
      </c>
      <c r="T191" s="74" t="str">
        <f>IFERROR(VLOOKUP(J191,'Obs Tecnicas'!$D:$G,4,0),"")</f>
        <v>Bateria de litio com carga abaixo do recomendado pelo fabricante</v>
      </c>
      <c r="U191" s="2" t="s">
        <v>28</v>
      </c>
      <c r="V191" s="84">
        <f t="shared" si="6"/>
        <v>8</v>
      </c>
      <c r="W191" s="84">
        <v>9</v>
      </c>
      <c r="X191" s="2" t="e">
        <f>VLOOKUP(J191,Adicionados!B:M,12,0)</f>
        <v>#N/A</v>
      </c>
    </row>
    <row r="192" spans="1:1024" ht="15" customHeight="1">
      <c r="A192" s="74" t="s">
        <v>67</v>
      </c>
      <c r="B192" s="74" t="s">
        <v>504</v>
      </c>
      <c r="C192" s="79" t="s">
        <v>505</v>
      </c>
      <c r="D192" s="74" t="s">
        <v>506</v>
      </c>
      <c r="E192" s="74" t="s">
        <v>507</v>
      </c>
      <c r="F192" s="79" t="s">
        <v>508</v>
      </c>
      <c r="G192" s="74" t="s">
        <v>498</v>
      </c>
      <c r="H192" s="74" t="s">
        <v>479</v>
      </c>
      <c r="I192" s="74" t="s">
        <v>101</v>
      </c>
      <c r="J192" s="80">
        <v>150580001012</v>
      </c>
      <c r="K192" s="74" t="s">
        <v>81</v>
      </c>
      <c r="L192" s="74" t="s">
        <v>206</v>
      </c>
      <c r="M192" s="74" t="s">
        <v>509</v>
      </c>
      <c r="N192" s="74" t="s">
        <v>510</v>
      </c>
      <c r="O192" s="81">
        <v>44054</v>
      </c>
      <c r="P192" s="82">
        <f>IFERROR(VLOOKUP(J192,'Obs Tecnicas'!$D:$I,5,0),O192)</f>
        <v>44424</v>
      </c>
      <c r="Q192" s="81" t="str">
        <f ca="1">IF(P192&lt;&gt;"",IF(P192+365&gt;TODAY(),"Calibrado","Vencido"),"")</f>
        <v>Calibrado</v>
      </c>
      <c r="R192" s="83">
        <f>IFERROR(VLOOKUP(J192,'Obs Tecnicas'!$D:$G,2,0),"")</f>
        <v>13512</v>
      </c>
      <c r="S192" s="74" t="str">
        <f>IFERROR(VLOOKUP(J192,'Obs Tecnicas'!$D:$G,3,0),"Hexis")</f>
        <v>ER ANALITICA</v>
      </c>
      <c r="T192" s="74" t="str">
        <f>IFERROR(VLOOKUP(J192,'Obs Tecnicas'!$D:$G,4,0),"")</f>
        <v>Equipamentos incluidos.</v>
      </c>
      <c r="U192" s="2" t="s">
        <v>27</v>
      </c>
      <c r="V192" s="84">
        <f t="shared" si="6"/>
        <v>8</v>
      </c>
      <c r="W192" s="84">
        <v>9</v>
      </c>
      <c r="X192" s="2" t="e">
        <f>VLOOKUP(J192,Adicionados!B:M,12,0)</f>
        <v>#N/A</v>
      </c>
    </row>
    <row r="193" spans="1:1024" ht="15" customHeight="1">
      <c r="A193" s="74" t="s">
        <v>67</v>
      </c>
      <c r="B193" s="74" t="s">
        <v>504</v>
      </c>
      <c r="C193" s="79" t="s">
        <v>505</v>
      </c>
      <c r="D193" s="74" t="s">
        <v>506</v>
      </c>
      <c r="E193" s="74" t="s">
        <v>507</v>
      </c>
      <c r="F193" s="79" t="s">
        <v>508</v>
      </c>
      <c r="G193" s="74" t="s">
        <v>498</v>
      </c>
      <c r="H193" s="74" t="s">
        <v>479</v>
      </c>
      <c r="I193" s="74" t="s">
        <v>83</v>
      </c>
      <c r="J193" s="80">
        <v>21883</v>
      </c>
      <c r="K193" s="74" t="s">
        <v>84</v>
      </c>
      <c r="L193" s="74" t="s">
        <v>220</v>
      </c>
      <c r="M193" s="74" t="s">
        <v>509</v>
      </c>
      <c r="N193" s="74" t="s">
        <v>510</v>
      </c>
      <c r="O193" s="81">
        <v>44054</v>
      </c>
      <c r="P193" s="82">
        <f>IFERROR(VLOOKUP(J193,'Obs Tecnicas'!$D:$I,5,0),O193)</f>
        <v>44442</v>
      </c>
      <c r="Q193" s="81" t="str">
        <f ca="1">IF(P193&lt;&gt;"",IF(P193+365&gt;TODAY(),"Calibrado","Vencido"),"")</f>
        <v>Calibrado</v>
      </c>
      <c r="R193" s="83">
        <f>IFERROR(VLOOKUP(J193,'Obs Tecnicas'!$D:$G,2,0),"")</f>
        <v>13689</v>
      </c>
      <c r="S193" s="74" t="str">
        <f>IFERROR(VLOOKUP(J193,'Obs Tecnicas'!$D:$G,3,0),"Hexis")</f>
        <v>ER ANALITICA</v>
      </c>
      <c r="T193" s="74">
        <f>IFERROR(VLOOKUP(J193,'Obs Tecnicas'!$D:$G,4,0),"")</f>
        <v>0</v>
      </c>
      <c r="U193" s="2" t="s">
        <v>27</v>
      </c>
      <c r="V193" s="84">
        <f t="shared" si="6"/>
        <v>9</v>
      </c>
      <c r="W193" s="84">
        <v>11</v>
      </c>
      <c r="X193" s="2" t="e">
        <f>VLOOKUP(J193,Adicionados!B:M,12,0)</f>
        <v>#N/A</v>
      </c>
    </row>
    <row r="194" spans="1:1024" ht="15" customHeight="1">
      <c r="A194" s="74" t="s">
        <v>67</v>
      </c>
      <c r="B194" s="74" t="s">
        <v>504</v>
      </c>
      <c r="C194" s="79" t="s">
        <v>505</v>
      </c>
      <c r="D194" s="74" t="s">
        <v>506</v>
      </c>
      <c r="E194" s="74" t="s">
        <v>507</v>
      </c>
      <c r="F194" s="79" t="s">
        <v>508</v>
      </c>
      <c r="G194" s="74" t="s">
        <v>498</v>
      </c>
      <c r="H194" s="74" t="s">
        <v>479</v>
      </c>
      <c r="I194" s="74" t="s">
        <v>86</v>
      </c>
      <c r="J194" s="80" t="s">
        <v>511</v>
      </c>
      <c r="K194" s="74" t="s">
        <v>512</v>
      </c>
      <c r="L194" s="74" t="s">
        <v>513</v>
      </c>
      <c r="M194" s="74" t="s">
        <v>509</v>
      </c>
      <c r="N194" s="74" t="s">
        <v>510</v>
      </c>
      <c r="O194" s="81">
        <v>44054</v>
      </c>
      <c r="P194" s="82">
        <f>IFERROR(VLOOKUP(J194,'Obs Tecnicas'!$D:$I,5,0),O194)</f>
        <v>44442</v>
      </c>
      <c r="Q194" s="81" t="str">
        <f ca="1">IF(P194&lt;&gt;"",IF(P194+365&gt;TODAY(),"Calibrado","Vencido"),"")</f>
        <v>Calibrado</v>
      </c>
      <c r="R194" s="83">
        <f>IFERROR(VLOOKUP(J194,'Obs Tecnicas'!$D:$G,2,0),"")</f>
        <v>13691</v>
      </c>
      <c r="S194" s="74" t="str">
        <f>IFERROR(VLOOKUP(J194,'Obs Tecnicas'!$D:$G,3,0),"Hexis")</f>
        <v>ER ANALITICA</v>
      </c>
      <c r="T194" s="74">
        <f>IFERROR(VLOOKUP(J194,'Obs Tecnicas'!$D:$G,4,0),"")</f>
        <v>0</v>
      </c>
      <c r="U194" s="2" t="s">
        <v>27</v>
      </c>
      <c r="V194" s="84">
        <f t="shared" si="6"/>
        <v>9</v>
      </c>
      <c r="W194" s="84">
        <v>11</v>
      </c>
      <c r="X194" s="2" t="e">
        <f>VLOOKUP(J194,Adicionados!B:M,12,0)</f>
        <v>#N/A</v>
      </c>
    </row>
    <row r="195" spans="1:1024" ht="15" customHeight="1">
      <c r="A195" s="74" t="s">
        <v>67</v>
      </c>
      <c r="B195" s="74" t="s">
        <v>504</v>
      </c>
      <c r="C195" s="79" t="s">
        <v>505</v>
      </c>
      <c r="D195" s="74" t="s">
        <v>506</v>
      </c>
      <c r="E195" s="74" t="s">
        <v>507</v>
      </c>
      <c r="F195" s="79" t="s">
        <v>508</v>
      </c>
      <c r="G195" s="74" t="s">
        <v>498</v>
      </c>
      <c r="H195" s="74" t="s">
        <v>479</v>
      </c>
      <c r="I195" s="74" t="s">
        <v>86</v>
      </c>
      <c r="J195" s="80" t="s">
        <v>514</v>
      </c>
      <c r="K195" s="74" t="s">
        <v>512</v>
      </c>
      <c r="L195" s="74" t="s">
        <v>515</v>
      </c>
      <c r="M195" s="74" t="s">
        <v>509</v>
      </c>
      <c r="N195" s="74" t="s">
        <v>510</v>
      </c>
      <c r="O195" s="81">
        <v>44054</v>
      </c>
      <c r="P195" s="82">
        <f>IFERROR(VLOOKUP(J195,'Obs Tecnicas'!$D:$I,5,0),O195)</f>
        <v>44442</v>
      </c>
      <c r="Q195" s="81" t="str">
        <f ca="1">IF(P195&lt;&gt;"",IF(P195+365&gt;TODAY(),"Calibrado","Vencido"),"")</f>
        <v>Calibrado</v>
      </c>
      <c r="R195" s="83">
        <f>IFERROR(VLOOKUP(J195,'Obs Tecnicas'!$D:$G,2,0),"")</f>
        <v>13690</v>
      </c>
      <c r="S195" s="74" t="str">
        <f>IFERROR(VLOOKUP(J195,'Obs Tecnicas'!$D:$G,3,0),"Hexis")</f>
        <v>ER ANALITICA</v>
      </c>
      <c r="T195" s="74" t="str">
        <f>IFERROR(VLOOKUP(J195,'Obs Tecnicas'!$D:$G,4,0),"")</f>
        <v>Eletrôdo com vida útil avançada</v>
      </c>
      <c r="U195" s="2" t="s">
        <v>27</v>
      </c>
      <c r="V195" s="84">
        <f t="shared" si="6"/>
        <v>9</v>
      </c>
      <c r="W195" s="84">
        <v>3</v>
      </c>
      <c r="X195" s="2" t="e">
        <f>VLOOKUP(J195,Adicionados!B:M,12,0)</f>
        <v>#N/A</v>
      </c>
    </row>
    <row r="196" spans="1:1024" s="93" customFormat="1" ht="15" customHeight="1">
      <c r="A196" s="74" t="s">
        <v>67</v>
      </c>
      <c r="B196" s="47" t="s">
        <v>504</v>
      </c>
      <c r="C196" s="98" t="s">
        <v>505</v>
      </c>
      <c r="D196" s="47" t="s">
        <v>506</v>
      </c>
      <c r="E196" s="74" t="s">
        <v>507</v>
      </c>
      <c r="F196" s="98" t="s">
        <v>508</v>
      </c>
      <c r="G196" s="47" t="s">
        <v>498</v>
      </c>
      <c r="H196" s="47" t="s">
        <v>479</v>
      </c>
      <c r="I196" s="74" t="s">
        <v>101</v>
      </c>
      <c r="J196" s="80">
        <v>200930003006</v>
      </c>
      <c r="K196" s="74" t="s">
        <v>81</v>
      </c>
      <c r="L196" s="74" t="s">
        <v>206</v>
      </c>
      <c r="M196" s="74" t="s">
        <v>509</v>
      </c>
      <c r="N196" s="47" t="s">
        <v>510</v>
      </c>
      <c r="O196" s="81">
        <v>44054</v>
      </c>
      <c r="P196" s="82">
        <f>IFERROR(VLOOKUP(J196,'Obs Tecnicas'!$D:$I,5,0),O196)</f>
        <v>44442</v>
      </c>
      <c r="Q196" s="81" t="str">
        <f ca="1">IF(P196&lt;&gt;"",IF(P196+365&gt;TODAY(),"Calibrado","Vencido"),"")</f>
        <v>Calibrado</v>
      </c>
      <c r="R196" s="83">
        <f>IFERROR(VLOOKUP(J196,'Obs Tecnicas'!$D:$G,2,0),"")</f>
        <v>13693</v>
      </c>
      <c r="S196" s="74" t="str">
        <f>IFERROR(VLOOKUP(J196,'Obs Tecnicas'!$D:$G,3,0),"Hexis")</f>
        <v>ER ANALITICA</v>
      </c>
      <c r="T196" s="74">
        <f>IFERROR(VLOOKUP(J196,'Obs Tecnicas'!$D:$G,4,0),"")</f>
        <v>0</v>
      </c>
      <c r="U196" s="2" t="s">
        <v>27</v>
      </c>
      <c r="V196" s="84">
        <f t="shared" si="6"/>
        <v>9</v>
      </c>
      <c r="W196" s="84">
        <v>3</v>
      </c>
      <c r="X196" s="2" t="e">
        <f>VLOOKUP(J196,Adicionados!B:M,12,0)</f>
        <v>#N/A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  <c r="AAB196" s="2"/>
      <c r="AAC196" s="2"/>
      <c r="AAD196" s="2"/>
      <c r="AAE196" s="2"/>
      <c r="AAF196" s="2"/>
      <c r="AAG196" s="2"/>
      <c r="AAH196" s="2"/>
      <c r="AAI196" s="2"/>
      <c r="AAJ196" s="2"/>
      <c r="AAK196" s="2"/>
      <c r="AAL196" s="2"/>
      <c r="AAM196" s="2"/>
      <c r="AAN196" s="2"/>
      <c r="AAO196" s="2"/>
      <c r="AAP196" s="2"/>
      <c r="AAQ196" s="2"/>
      <c r="AAR196" s="2"/>
      <c r="AAS196" s="2"/>
      <c r="AAT196" s="2"/>
      <c r="AAU196" s="2"/>
      <c r="AAV196" s="2"/>
      <c r="AAW196" s="2"/>
      <c r="AAX196" s="2"/>
      <c r="AAY196" s="2"/>
      <c r="AAZ196" s="2"/>
      <c r="ABA196" s="2"/>
      <c r="ABB196" s="2"/>
      <c r="ABC196" s="2"/>
      <c r="ABD196" s="2"/>
      <c r="ABE196" s="2"/>
      <c r="ABF196" s="2"/>
      <c r="ABG196" s="2"/>
      <c r="ABH196" s="2"/>
      <c r="ABI196" s="2"/>
      <c r="ABJ196" s="2"/>
      <c r="ABK196" s="2"/>
      <c r="ABL196" s="2"/>
      <c r="ABM196" s="2"/>
      <c r="ABN196" s="2"/>
      <c r="ABO196" s="2"/>
      <c r="ABP196" s="2"/>
      <c r="ABQ196" s="2"/>
      <c r="ABR196" s="2"/>
      <c r="ABS196" s="2"/>
      <c r="ABT196" s="2"/>
      <c r="ABU196" s="2"/>
      <c r="ABV196" s="2"/>
      <c r="ABW196" s="2"/>
      <c r="ABX196" s="2"/>
      <c r="ABY196" s="2"/>
      <c r="ABZ196" s="2"/>
      <c r="ACA196" s="2"/>
      <c r="ACB196" s="2"/>
      <c r="ACC196" s="2"/>
      <c r="ACD196" s="2"/>
      <c r="ACE196" s="2"/>
      <c r="ACF196" s="2"/>
      <c r="ACG196" s="2"/>
      <c r="ACH196" s="2"/>
      <c r="ACI196" s="2"/>
      <c r="ACJ196" s="2"/>
      <c r="ACK196" s="2"/>
      <c r="ACL196" s="2"/>
      <c r="ACM196" s="2"/>
      <c r="ACN196" s="2"/>
      <c r="ACO196" s="2"/>
      <c r="ACP196" s="2"/>
      <c r="ACQ196" s="2"/>
      <c r="ACR196" s="2"/>
      <c r="ACS196" s="2"/>
      <c r="ACT196" s="2"/>
      <c r="ACU196" s="2"/>
      <c r="ACV196" s="2"/>
      <c r="ACW196" s="2"/>
      <c r="ACX196" s="2"/>
      <c r="ACY196" s="2"/>
      <c r="ACZ196" s="2"/>
      <c r="ADA196" s="2"/>
      <c r="ADB196" s="2"/>
      <c r="ADC196" s="2"/>
      <c r="ADD196" s="2"/>
      <c r="ADE196" s="2"/>
      <c r="ADF196" s="2"/>
      <c r="ADG196" s="2"/>
      <c r="ADH196" s="2"/>
      <c r="ADI196" s="2"/>
      <c r="ADJ196" s="2"/>
      <c r="ADK196" s="2"/>
      <c r="ADL196" s="2"/>
      <c r="ADM196" s="2"/>
      <c r="ADN196" s="2"/>
      <c r="ADO196" s="2"/>
      <c r="ADP196" s="2"/>
      <c r="ADQ196" s="2"/>
      <c r="ADR196" s="2"/>
      <c r="ADS196" s="2"/>
      <c r="ADT196" s="2"/>
      <c r="ADU196" s="2"/>
      <c r="ADV196" s="2"/>
      <c r="ADW196" s="2"/>
      <c r="ADX196" s="2"/>
      <c r="ADY196" s="2"/>
      <c r="ADZ196" s="2"/>
      <c r="AEA196" s="2"/>
      <c r="AEB196" s="2"/>
      <c r="AEC196" s="2"/>
      <c r="AED196" s="2"/>
      <c r="AEE196" s="2"/>
      <c r="AEF196" s="2"/>
      <c r="AEG196" s="2"/>
      <c r="AEH196" s="2"/>
      <c r="AEI196" s="2"/>
      <c r="AEJ196" s="2"/>
      <c r="AEK196" s="2"/>
      <c r="AEL196" s="2"/>
      <c r="AEM196" s="2"/>
      <c r="AEN196" s="2"/>
      <c r="AEO196" s="2"/>
      <c r="AEP196" s="2"/>
      <c r="AEQ196" s="2"/>
      <c r="AER196" s="2"/>
      <c r="AES196" s="2"/>
      <c r="AET196" s="2"/>
      <c r="AEU196" s="2"/>
      <c r="AEV196" s="2"/>
      <c r="AEW196" s="2"/>
      <c r="AEX196" s="2"/>
      <c r="AEY196" s="2"/>
      <c r="AEZ196" s="2"/>
      <c r="AFA196" s="2"/>
      <c r="AFB196" s="2"/>
      <c r="AFC196" s="2"/>
      <c r="AFD196" s="2"/>
      <c r="AFE196" s="2"/>
      <c r="AFF196" s="2"/>
      <c r="AFG196" s="2"/>
      <c r="AFH196" s="2"/>
      <c r="AFI196" s="2"/>
      <c r="AFJ196" s="2"/>
      <c r="AFK196" s="2"/>
      <c r="AFL196" s="2"/>
      <c r="AFM196" s="2"/>
      <c r="AFN196" s="2"/>
      <c r="AFO196" s="2"/>
      <c r="AFP196" s="2"/>
      <c r="AFQ196" s="2"/>
      <c r="AFR196" s="2"/>
      <c r="AFS196" s="2"/>
      <c r="AFT196" s="2"/>
      <c r="AFU196" s="2"/>
      <c r="AFV196" s="2"/>
      <c r="AFW196" s="2"/>
      <c r="AFX196" s="2"/>
      <c r="AFY196" s="2"/>
      <c r="AFZ196" s="2"/>
      <c r="AGA196" s="2"/>
      <c r="AGB196" s="2"/>
      <c r="AGC196" s="2"/>
      <c r="AGD196" s="2"/>
      <c r="AGE196" s="2"/>
      <c r="AGF196" s="2"/>
      <c r="AGG196" s="2"/>
      <c r="AGH196" s="2"/>
      <c r="AGI196" s="2"/>
      <c r="AGJ196" s="2"/>
      <c r="AGK196" s="2"/>
      <c r="AGL196" s="2"/>
      <c r="AGM196" s="2"/>
      <c r="AGN196" s="2"/>
      <c r="AGO196" s="2"/>
      <c r="AGP196" s="2"/>
      <c r="AGQ196" s="2"/>
      <c r="AGR196" s="2"/>
      <c r="AGS196" s="2"/>
      <c r="AGT196" s="2"/>
      <c r="AGU196" s="2"/>
      <c r="AGV196" s="2"/>
      <c r="AGW196" s="2"/>
      <c r="AGX196" s="2"/>
      <c r="AGY196" s="2"/>
      <c r="AGZ196" s="2"/>
      <c r="AHA196" s="2"/>
      <c r="AHB196" s="2"/>
      <c r="AHC196" s="2"/>
      <c r="AHD196" s="2"/>
      <c r="AHE196" s="2"/>
      <c r="AHF196" s="2"/>
      <c r="AHG196" s="2"/>
      <c r="AHH196" s="2"/>
      <c r="AHI196" s="2"/>
      <c r="AHJ196" s="2"/>
      <c r="AHK196" s="2"/>
      <c r="AHL196" s="2"/>
      <c r="AHM196" s="2"/>
      <c r="AHN196" s="2"/>
      <c r="AHO196" s="2"/>
      <c r="AHP196" s="2"/>
      <c r="AHQ196" s="2"/>
      <c r="AHR196" s="2"/>
      <c r="AHS196" s="2"/>
      <c r="AHT196" s="2"/>
      <c r="AHU196" s="2"/>
      <c r="AHV196" s="2"/>
      <c r="AHW196" s="2"/>
      <c r="AHX196" s="2"/>
      <c r="AHY196" s="2"/>
      <c r="AHZ196" s="2"/>
      <c r="AIA196" s="2"/>
      <c r="AIB196" s="2"/>
      <c r="AIC196" s="2"/>
      <c r="AID196" s="2"/>
      <c r="AIE196" s="2"/>
      <c r="AIF196" s="2"/>
      <c r="AIG196" s="2"/>
      <c r="AIH196" s="2"/>
      <c r="AII196" s="2"/>
      <c r="AIJ196" s="2"/>
      <c r="AIK196" s="2"/>
      <c r="AIL196" s="2"/>
      <c r="AIM196" s="2"/>
      <c r="AIN196" s="2"/>
      <c r="AIO196" s="2"/>
      <c r="AIP196" s="2"/>
      <c r="AIQ196" s="2"/>
      <c r="AIR196" s="2"/>
      <c r="AIS196" s="2"/>
      <c r="AIT196" s="2"/>
      <c r="AIU196" s="2"/>
      <c r="AIV196" s="2"/>
      <c r="AIW196" s="2"/>
      <c r="AIX196" s="2"/>
      <c r="AIY196" s="2"/>
      <c r="AIZ196" s="2"/>
      <c r="AJA196" s="2"/>
      <c r="AJB196" s="2"/>
      <c r="AJC196" s="2"/>
      <c r="AJD196" s="2"/>
      <c r="AJE196" s="2"/>
      <c r="AJF196" s="2"/>
      <c r="AJG196" s="2"/>
      <c r="AJH196" s="2"/>
      <c r="AJI196" s="2"/>
      <c r="AJJ196" s="2"/>
      <c r="AJK196" s="2"/>
      <c r="AJL196" s="2"/>
      <c r="AJM196" s="2"/>
      <c r="AJN196" s="2"/>
      <c r="AJO196" s="2"/>
      <c r="AJP196" s="2"/>
      <c r="AJQ196" s="2"/>
      <c r="AJR196" s="2"/>
      <c r="AJS196" s="2"/>
      <c r="AJT196" s="2"/>
      <c r="AJU196" s="2"/>
      <c r="AJV196" s="2"/>
      <c r="AJW196" s="2"/>
      <c r="AJX196" s="2"/>
      <c r="AJY196" s="2"/>
      <c r="AJZ196" s="2"/>
      <c r="AKA196" s="2"/>
      <c r="AKB196" s="2"/>
      <c r="AKC196" s="2"/>
      <c r="AKD196" s="2"/>
      <c r="AKE196" s="2"/>
      <c r="AKF196" s="2"/>
      <c r="AKG196" s="2"/>
      <c r="AKH196" s="2"/>
      <c r="AKI196" s="2"/>
      <c r="AKJ196" s="2"/>
      <c r="AKK196" s="2"/>
      <c r="AKL196" s="2"/>
      <c r="AKM196" s="2"/>
      <c r="AKN196" s="2"/>
      <c r="AKO196" s="2"/>
      <c r="AKP196" s="2"/>
      <c r="AKQ196" s="2"/>
      <c r="AKR196" s="2"/>
      <c r="AKS196" s="2"/>
      <c r="AKT196" s="2"/>
      <c r="AKU196" s="2"/>
      <c r="AKV196" s="2"/>
      <c r="AKW196" s="2"/>
      <c r="AKX196" s="2"/>
      <c r="AKY196" s="2"/>
      <c r="AKZ196" s="2"/>
      <c r="ALA196" s="2"/>
      <c r="ALB196" s="2"/>
      <c r="ALC196" s="2"/>
      <c r="ALD196" s="2"/>
      <c r="ALE196" s="2"/>
      <c r="ALF196" s="2"/>
      <c r="ALG196" s="2"/>
      <c r="ALH196" s="2"/>
      <c r="ALI196" s="2"/>
      <c r="ALJ196" s="2"/>
      <c r="ALK196" s="2"/>
      <c r="ALL196" s="2"/>
      <c r="ALM196" s="2"/>
      <c r="ALN196" s="2"/>
      <c r="ALO196" s="2"/>
      <c r="ALP196" s="2"/>
      <c r="ALQ196" s="2"/>
      <c r="ALR196" s="2"/>
      <c r="ALS196" s="2"/>
      <c r="ALT196" s="2"/>
      <c r="ALU196" s="2"/>
      <c r="ALV196" s="2"/>
      <c r="ALW196" s="2"/>
      <c r="ALX196" s="2"/>
      <c r="ALY196" s="2"/>
      <c r="ALZ196" s="2"/>
      <c r="AMA196" s="2"/>
      <c r="AMB196" s="2"/>
      <c r="AMC196" s="2"/>
      <c r="AMD196" s="2"/>
      <c r="AME196" s="2"/>
      <c r="AMF196" s="2"/>
      <c r="AMG196" s="2"/>
      <c r="AMH196" s="2"/>
      <c r="AMI196" s="2"/>
      <c r="AMJ196" s="2"/>
    </row>
    <row r="197" spans="1:1024" s="93" customFormat="1" ht="15" customHeight="1">
      <c r="A197" s="74" t="s">
        <v>67</v>
      </c>
      <c r="B197" s="74" t="s">
        <v>504</v>
      </c>
      <c r="C197" s="79" t="s">
        <v>505</v>
      </c>
      <c r="D197" s="74" t="s">
        <v>506</v>
      </c>
      <c r="E197" s="74" t="s">
        <v>507</v>
      </c>
      <c r="F197" s="79" t="s">
        <v>508</v>
      </c>
      <c r="G197" s="74" t="s">
        <v>498</v>
      </c>
      <c r="H197" s="74" t="s">
        <v>479</v>
      </c>
      <c r="I197" s="74" t="s">
        <v>218</v>
      </c>
      <c r="J197" s="80">
        <v>4239783</v>
      </c>
      <c r="K197" s="74" t="s">
        <v>84</v>
      </c>
      <c r="L197" s="74" t="s">
        <v>366</v>
      </c>
      <c r="M197" s="74" t="s">
        <v>509</v>
      </c>
      <c r="N197" s="74" t="s">
        <v>510</v>
      </c>
      <c r="O197" s="81">
        <v>44054</v>
      </c>
      <c r="P197" s="82">
        <f>IFERROR(VLOOKUP(J197,'Obs Tecnicas'!$D:$I,5,0),O197)</f>
        <v>44442</v>
      </c>
      <c r="Q197" s="81" t="str">
        <f ca="1">IF(P197&lt;&gt;"",IF(P197+365&gt;TODAY(),"Calibrado","Vencido"),"")</f>
        <v>Calibrado</v>
      </c>
      <c r="R197" s="83">
        <f>IFERROR(VLOOKUP(J197,'Obs Tecnicas'!$D:$G,2,0),"")</f>
        <v>13760</v>
      </c>
      <c r="S197" s="74" t="str">
        <f>IFERROR(VLOOKUP(J197,'Obs Tecnicas'!$D:$G,3,0),"Hexis")</f>
        <v>ER ANALITICA</v>
      </c>
      <c r="T197" s="74">
        <f>IFERROR(VLOOKUP(J197,'Obs Tecnicas'!$D:$G,4,0),"")</f>
        <v>0</v>
      </c>
      <c r="U197" s="2" t="s">
        <v>27</v>
      </c>
      <c r="V197" s="84">
        <f t="shared" si="6"/>
        <v>9</v>
      </c>
      <c r="W197" s="84">
        <v>3</v>
      </c>
      <c r="X197" s="2" t="e">
        <f>VLOOKUP(J197,Adicionados!B:M,12,0)</f>
        <v>#N/A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  <c r="AAB197" s="2"/>
      <c r="AAC197" s="2"/>
      <c r="AAD197" s="2"/>
      <c r="AAE197" s="2"/>
      <c r="AAF197" s="2"/>
      <c r="AAG197" s="2"/>
      <c r="AAH197" s="2"/>
      <c r="AAI197" s="2"/>
      <c r="AAJ197" s="2"/>
      <c r="AAK197" s="2"/>
      <c r="AAL197" s="2"/>
      <c r="AAM197" s="2"/>
      <c r="AAN197" s="2"/>
      <c r="AAO197" s="2"/>
      <c r="AAP197" s="2"/>
      <c r="AAQ197" s="2"/>
      <c r="AAR197" s="2"/>
      <c r="AAS197" s="2"/>
      <c r="AAT197" s="2"/>
      <c r="AAU197" s="2"/>
      <c r="AAV197" s="2"/>
      <c r="AAW197" s="2"/>
      <c r="AAX197" s="2"/>
      <c r="AAY197" s="2"/>
      <c r="AAZ197" s="2"/>
      <c r="ABA197" s="2"/>
      <c r="ABB197" s="2"/>
      <c r="ABC197" s="2"/>
      <c r="ABD197" s="2"/>
      <c r="ABE197" s="2"/>
      <c r="ABF197" s="2"/>
      <c r="ABG197" s="2"/>
      <c r="ABH197" s="2"/>
      <c r="ABI197" s="2"/>
      <c r="ABJ197" s="2"/>
      <c r="ABK197" s="2"/>
      <c r="ABL197" s="2"/>
      <c r="ABM197" s="2"/>
      <c r="ABN197" s="2"/>
      <c r="ABO197" s="2"/>
      <c r="ABP197" s="2"/>
      <c r="ABQ197" s="2"/>
      <c r="ABR197" s="2"/>
      <c r="ABS197" s="2"/>
      <c r="ABT197" s="2"/>
      <c r="ABU197" s="2"/>
      <c r="ABV197" s="2"/>
      <c r="ABW197" s="2"/>
      <c r="ABX197" s="2"/>
      <c r="ABY197" s="2"/>
      <c r="ABZ197" s="2"/>
      <c r="ACA197" s="2"/>
      <c r="ACB197" s="2"/>
      <c r="ACC197" s="2"/>
      <c r="ACD197" s="2"/>
      <c r="ACE197" s="2"/>
      <c r="ACF197" s="2"/>
      <c r="ACG197" s="2"/>
      <c r="ACH197" s="2"/>
      <c r="ACI197" s="2"/>
      <c r="ACJ197" s="2"/>
      <c r="ACK197" s="2"/>
      <c r="ACL197" s="2"/>
      <c r="ACM197" s="2"/>
      <c r="ACN197" s="2"/>
      <c r="ACO197" s="2"/>
      <c r="ACP197" s="2"/>
      <c r="ACQ197" s="2"/>
      <c r="ACR197" s="2"/>
      <c r="ACS197" s="2"/>
      <c r="ACT197" s="2"/>
      <c r="ACU197" s="2"/>
      <c r="ACV197" s="2"/>
      <c r="ACW197" s="2"/>
      <c r="ACX197" s="2"/>
      <c r="ACY197" s="2"/>
      <c r="ACZ197" s="2"/>
      <c r="ADA197" s="2"/>
      <c r="ADB197" s="2"/>
      <c r="ADC197" s="2"/>
      <c r="ADD197" s="2"/>
      <c r="ADE197" s="2"/>
      <c r="ADF197" s="2"/>
      <c r="ADG197" s="2"/>
      <c r="ADH197" s="2"/>
      <c r="ADI197" s="2"/>
      <c r="ADJ197" s="2"/>
      <c r="ADK197" s="2"/>
      <c r="ADL197" s="2"/>
      <c r="ADM197" s="2"/>
      <c r="ADN197" s="2"/>
      <c r="ADO197" s="2"/>
      <c r="ADP197" s="2"/>
      <c r="ADQ197" s="2"/>
      <c r="ADR197" s="2"/>
      <c r="ADS197" s="2"/>
      <c r="ADT197" s="2"/>
      <c r="ADU197" s="2"/>
      <c r="ADV197" s="2"/>
      <c r="ADW197" s="2"/>
      <c r="ADX197" s="2"/>
      <c r="ADY197" s="2"/>
      <c r="ADZ197" s="2"/>
      <c r="AEA197" s="2"/>
      <c r="AEB197" s="2"/>
      <c r="AEC197" s="2"/>
      <c r="AED197" s="2"/>
      <c r="AEE197" s="2"/>
      <c r="AEF197" s="2"/>
      <c r="AEG197" s="2"/>
      <c r="AEH197" s="2"/>
      <c r="AEI197" s="2"/>
      <c r="AEJ197" s="2"/>
      <c r="AEK197" s="2"/>
      <c r="AEL197" s="2"/>
      <c r="AEM197" s="2"/>
      <c r="AEN197" s="2"/>
      <c r="AEO197" s="2"/>
      <c r="AEP197" s="2"/>
      <c r="AEQ197" s="2"/>
      <c r="AER197" s="2"/>
      <c r="AES197" s="2"/>
      <c r="AET197" s="2"/>
      <c r="AEU197" s="2"/>
      <c r="AEV197" s="2"/>
      <c r="AEW197" s="2"/>
      <c r="AEX197" s="2"/>
      <c r="AEY197" s="2"/>
      <c r="AEZ197" s="2"/>
      <c r="AFA197" s="2"/>
      <c r="AFB197" s="2"/>
      <c r="AFC197" s="2"/>
      <c r="AFD197" s="2"/>
      <c r="AFE197" s="2"/>
      <c r="AFF197" s="2"/>
      <c r="AFG197" s="2"/>
      <c r="AFH197" s="2"/>
      <c r="AFI197" s="2"/>
      <c r="AFJ197" s="2"/>
      <c r="AFK197" s="2"/>
      <c r="AFL197" s="2"/>
      <c r="AFM197" s="2"/>
      <c r="AFN197" s="2"/>
      <c r="AFO197" s="2"/>
      <c r="AFP197" s="2"/>
      <c r="AFQ197" s="2"/>
      <c r="AFR197" s="2"/>
      <c r="AFS197" s="2"/>
      <c r="AFT197" s="2"/>
      <c r="AFU197" s="2"/>
      <c r="AFV197" s="2"/>
      <c r="AFW197" s="2"/>
      <c r="AFX197" s="2"/>
      <c r="AFY197" s="2"/>
      <c r="AFZ197" s="2"/>
      <c r="AGA197" s="2"/>
      <c r="AGB197" s="2"/>
      <c r="AGC197" s="2"/>
      <c r="AGD197" s="2"/>
      <c r="AGE197" s="2"/>
      <c r="AGF197" s="2"/>
      <c r="AGG197" s="2"/>
      <c r="AGH197" s="2"/>
      <c r="AGI197" s="2"/>
      <c r="AGJ197" s="2"/>
      <c r="AGK197" s="2"/>
      <c r="AGL197" s="2"/>
      <c r="AGM197" s="2"/>
      <c r="AGN197" s="2"/>
      <c r="AGO197" s="2"/>
      <c r="AGP197" s="2"/>
      <c r="AGQ197" s="2"/>
      <c r="AGR197" s="2"/>
      <c r="AGS197" s="2"/>
      <c r="AGT197" s="2"/>
      <c r="AGU197" s="2"/>
      <c r="AGV197" s="2"/>
      <c r="AGW197" s="2"/>
      <c r="AGX197" s="2"/>
      <c r="AGY197" s="2"/>
      <c r="AGZ197" s="2"/>
      <c r="AHA197" s="2"/>
      <c r="AHB197" s="2"/>
      <c r="AHC197" s="2"/>
      <c r="AHD197" s="2"/>
      <c r="AHE197" s="2"/>
      <c r="AHF197" s="2"/>
      <c r="AHG197" s="2"/>
      <c r="AHH197" s="2"/>
      <c r="AHI197" s="2"/>
      <c r="AHJ197" s="2"/>
      <c r="AHK197" s="2"/>
      <c r="AHL197" s="2"/>
      <c r="AHM197" s="2"/>
      <c r="AHN197" s="2"/>
      <c r="AHO197" s="2"/>
      <c r="AHP197" s="2"/>
      <c r="AHQ197" s="2"/>
      <c r="AHR197" s="2"/>
      <c r="AHS197" s="2"/>
      <c r="AHT197" s="2"/>
      <c r="AHU197" s="2"/>
      <c r="AHV197" s="2"/>
      <c r="AHW197" s="2"/>
      <c r="AHX197" s="2"/>
      <c r="AHY197" s="2"/>
      <c r="AHZ197" s="2"/>
      <c r="AIA197" s="2"/>
      <c r="AIB197" s="2"/>
      <c r="AIC197" s="2"/>
      <c r="AID197" s="2"/>
      <c r="AIE197" s="2"/>
      <c r="AIF197" s="2"/>
      <c r="AIG197" s="2"/>
      <c r="AIH197" s="2"/>
      <c r="AII197" s="2"/>
      <c r="AIJ197" s="2"/>
      <c r="AIK197" s="2"/>
      <c r="AIL197" s="2"/>
      <c r="AIM197" s="2"/>
      <c r="AIN197" s="2"/>
      <c r="AIO197" s="2"/>
      <c r="AIP197" s="2"/>
      <c r="AIQ197" s="2"/>
      <c r="AIR197" s="2"/>
      <c r="AIS197" s="2"/>
      <c r="AIT197" s="2"/>
      <c r="AIU197" s="2"/>
      <c r="AIV197" s="2"/>
      <c r="AIW197" s="2"/>
      <c r="AIX197" s="2"/>
      <c r="AIY197" s="2"/>
      <c r="AIZ197" s="2"/>
      <c r="AJA197" s="2"/>
      <c r="AJB197" s="2"/>
      <c r="AJC197" s="2"/>
      <c r="AJD197" s="2"/>
      <c r="AJE197" s="2"/>
      <c r="AJF197" s="2"/>
      <c r="AJG197" s="2"/>
      <c r="AJH197" s="2"/>
      <c r="AJI197" s="2"/>
      <c r="AJJ197" s="2"/>
      <c r="AJK197" s="2"/>
      <c r="AJL197" s="2"/>
      <c r="AJM197" s="2"/>
      <c r="AJN197" s="2"/>
      <c r="AJO197" s="2"/>
      <c r="AJP197" s="2"/>
      <c r="AJQ197" s="2"/>
      <c r="AJR197" s="2"/>
      <c r="AJS197" s="2"/>
      <c r="AJT197" s="2"/>
      <c r="AJU197" s="2"/>
      <c r="AJV197" s="2"/>
      <c r="AJW197" s="2"/>
      <c r="AJX197" s="2"/>
      <c r="AJY197" s="2"/>
      <c r="AJZ197" s="2"/>
      <c r="AKA197" s="2"/>
      <c r="AKB197" s="2"/>
      <c r="AKC197" s="2"/>
      <c r="AKD197" s="2"/>
      <c r="AKE197" s="2"/>
      <c r="AKF197" s="2"/>
      <c r="AKG197" s="2"/>
      <c r="AKH197" s="2"/>
      <c r="AKI197" s="2"/>
      <c r="AKJ197" s="2"/>
      <c r="AKK197" s="2"/>
      <c r="AKL197" s="2"/>
      <c r="AKM197" s="2"/>
      <c r="AKN197" s="2"/>
      <c r="AKO197" s="2"/>
      <c r="AKP197" s="2"/>
      <c r="AKQ197" s="2"/>
      <c r="AKR197" s="2"/>
      <c r="AKS197" s="2"/>
      <c r="AKT197" s="2"/>
      <c r="AKU197" s="2"/>
      <c r="AKV197" s="2"/>
      <c r="AKW197" s="2"/>
      <c r="AKX197" s="2"/>
      <c r="AKY197" s="2"/>
      <c r="AKZ197" s="2"/>
      <c r="ALA197" s="2"/>
      <c r="ALB197" s="2"/>
      <c r="ALC197" s="2"/>
      <c r="ALD197" s="2"/>
      <c r="ALE197" s="2"/>
      <c r="ALF197" s="2"/>
      <c r="ALG197" s="2"/>
      <c r="ALH197" s="2"/>
      <c r="ALI197" s="2"/>
      <c r="ALJ197" s="2"/>
      <c r="ALK197" s="2"/>
      <c r="ALL197" s="2"/>
      <c r="ALM197" s="2"/>
      <c r="ALN197" s="2"/>
      <c r="ALO197" s="2"/>
      <c r="ALP197" s="2"/>
      <c r="ALQ197" s="2"/>
      <c r="ALR197" s="2"/>
      <c r="ALS197" s="2"/>
      <c r="ALT197" s="2"/>
      <c r="ALU197" s="2"/>
      <c r="ALV197" s="2"/>
      <c r="ALW197" s="2"/>
      <c r="ALX197" s="2"/>
      <c r="ALY197" s="2"/>
      <c r="ALZ197" s="2"/>
      <c r="AMA197" s="2"/>
      <c r="AMB197" s="2"/>
      <c r="AMC197" s="2"/>
      <c r="AMD197" s="2"/>
      <c r="AME197" s="2"/>
      <c r="AMF197" s="2"/>
      <c r="AMG197" s="2"/>
      <c r="AMH197" s="2"/>
      <c r="AMI197" s="2"/>
      <c r="AMJ197" s="2"/>
    </row>
    <row r="198" spans="1:1024" s="93" customFormat="1" ht="15" customHeight="1">
      <c r="A198" s="74" t="s">
        <v>67</v>
      </c>
      <c r="B198" s="74" t="s">
        <v>1426</v>
      </c>
      <c r="C198" s="79" t="s">
        <v>1227</v>
      </c>
      <c r="D198" s="74" t="s">
        <v>1447</v>
      </c>
      <c r="E198" s="74" t="s">
        <v>343</v>
      </c>
      <c r="F198" s="79" t="s">
        <v>344</v>
      </c>
      <c r="G198" s="74"/>
      <c r="H198" s="74" t="s">
        <v>519</v>
      </c>
      <c r="I198" s="74" t="s">
        <v>1400</v>
      </c>
      <c r="J198" s="80">
        <v>203166601040</v>
      </c>
      <c r="K198" s="74" t="s">
        <v>81</v>
      </c>
      <c r="L198" s="74" t="s">
        <v>1332</v>
      </c>
      <c r="M198" s="74" t="s">
        <v>521</v>
      </c>
      <c r="N198" s="74" t="s">
        <v>78</v>
      </c>
      <c r="O198" s="81"/>
      <c r="P198" s="82">
        <f>IFERROR(VLOOKUP(J198,'Obs Tecnicas'!$D:$I,5,0),O198)</f>
        <v>44761</v>
      </c>
      <c r="Q198" s="81" t="str">
        <f ca="1">IF(P198&lt;&gt;"",IF(P198+365&gt;TODAY(),"Calibrado","Vencido"),"")</f>
        <v>Calibrado</v>
      </c>
      <c r="R198" s="83">
        <f>IFERROR(VLOOKUP(J198,'Obs Tecnicas'!$D:$G,2,0),"")</f>
        <v>17437</v>
      </c>
      <c r="S198" s="74" t="str">
        <f>IFERROR(VLOOKUP(J198,'Obs Tecnicas'!$D:$G,3,0),"Hexis")</f>
        <v>ER ANALITICA</v>
      </c>
      <c r="T198" s="74">
        <f>IFERROR(VLOOKUP(J198,'Obs Tecnicas'!$D:$G,4,0),"")</f>
        <v>0</v>
      </c>
      <c r="U198" s="2" t="s">
        <v>332</v>
      </c>
      <c r="V198" s="84">
        <f t="shared" si="6"/>
        <v>7</v>
      </c>
      <c r="W198" s="84"/>
      <c r="X198" s="2">
        <f>VLOOKUP(J198,Adicionados!B:M,12,0)</f>
        <v>22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  <c r="DA198" s="85"/>
      <c r="DB198" s="85"/>
      <c r="DC198" s="85"/>
      <c r="DD198" s="85"/>
      <c r="DE198" s="85"/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B198" s="85"/>
      <c r="EC198" s="85"/>
      <c r="ED198" s="85"/>
      <c r="EE198" s="85"/>
      <c r="EF198" s="85"/>
      <c r="EG198" s="85"/>
      <c r="EH198" s="85"/>
      <c r="EI198" s="85"/>
      <c r="EJ198" s="85"/>
      <c r="EK198" s="85"/>
      <c r="EL198" s="85"/>
      <c r="EM198" s="85"/>
      <c r="EN198" s="85"/>
      <c r="EO198" s="85"/>
      <c r="EP198" s="85"/>
      <c r="EQ198" s="85"/>
      <c r="ER198" s="85"/>
      <c r="ES198" s="85"/>
      <c r="ET198" s="85"/>
      <c r="EU198" s="85"/>
      <c r="EV198" s="85"/>
      <c r="EW198" s="85"/>
      <c r="EX198" s="85"/>
      <c r="EY198" s="85"/>
      <c r="EZ198" s="85"/>
      <c r="FA198" s="85"/>
      <c r="FB198" s="85"/>
      <c r="FC198" s="85"/>
      <c r="FD198" s="85"/>
      <c r="FE198" s="85"/>
      <c r="FF198" s="85"/>
      <c r="FG198" s="85"/>
      <c r="FH198" s="85"/>
      <c r="FI198" s="85"/>
      <c r="FJ198" s="85"/>
      <c r="FK198" s="85"/>
      <c r="FL198" s="85"/>
      <c r="FM198" s="85"/>
      <c r="FN198" s="85"/>
      <c r="FO198" s="85"/>
      <c r="FP198" s="85"/>
      <c r="FQ198" s="85"/>
      <c r="FR198" s="85"/>
      <c r="FS198" s="85"/>
      <c r="FT198" s="85"/>
      <c r="FU198" s="85"/>
      <c r="FV198" s="85"/>
      <c r="FW198" s="85"/>
      <c r="FX198" s="85"/>
      <c r="FY198" s="85"/>
      <c r="FZ198" s="85"/>
      <c r="GA198" s="85"/>
      <c r="GB198" s="85"/>
      <c r="GC198" s="85"/>
      <c r="GD198" s="85"/>
      <c r="GE198" s="85"/>
      <c r="GF198" s="85"/>
      <c r="GG198" s="85"/>
      <c r="GH198" s="85"/>
      <c r="GI198" s="85"/>
      <c r="GJ198" s="85"/>
      <c r="GK198" s="85"/>
      <c r="GL198" s="85"/>
      <c r="GM198" s="85"/>
      <c r="GN198" s="85"/>
      <c r="GO198" s="85"/>
      <c r="GP198" s="85"/>
      <c r="GQ198" s="85"/>
      <c r="GR198" s="85"/>
      <c r="GS198" s="85"/>
      <c r="GT198" s="85"/>
      <c r="GU198" s="85"/>
      <c r="GV198" s="85"/>
      <c r="GW198" s="85"/>
      <c r="GX198" s="85"/>
      <c r="GY198" s="85"/>
      <c r="GZ198" s="85"/>
      <c r="HA198" s="85"/>
      <c r="HB198" s="85"/>
      <c r="HC198" s="85"/>
      <c r="HD198" s="85"/>
      <c r="HE198" s="85"/>
      <c r="HF198" s="85"/>
      <c r="HG198" s="85"/>
      <c r="HH198" s="85"/>
      <c r="HI198" s="85"/>
      <c r="HJ198" s="85"/>
      <c r="HK198" s="85"/>
      <c r="HL198" s="85"/>
      <c r="HM198" s="85"/>
      <c r="HN198" s="85"/>
      <c r="HO198" s="85"/>
      <c r="HP198" s="85"/>
      <c r="HQ198" s="85"/>
      <c r="HR198" s="85"/>
      <c r="HS198" s="85"/>
      <c r="HT198" s="85"/>
      <c r="HU198" s="85"/>
      <c r="HV198" s="85"/>
      <c r="HW198" s="85"/>
      <c r="HX198" s="85"/>
      <c r="HY198" s="85"/>
      <c r="HZ198" s="85"/>
      <c r="IA198" s="85"/>
      <c r="IB198" s="85"/>
      <c r="IC198" s="85"/>
      <c r="ID198" s="85"/>
      <c r="IE198" s="85"/>
      <c r="IF198" s="85"/>
      <c r="IG198" s="85"/>
      <c r="IH198" s="85"/>
      <c r="II198" s="85"/>
      <c r="IJ198" s="85"/>
      <c r="IK198" s="85"/>
      <c r="IL198" s="85"/>
      <c r="IM198" s="85"/>
      <c r="IN198" s="85"/>
      <c r="IO198" s="85"/>
      <c r="IP198" s="85"/>
      <c r="IQ198" s="85"/>
      <c r="IR198" s="85"/>
      <c r="IS198" s="85"/>
      <c r="IT198" s="85"/>
      <c r="IU198" s="85"/>
      <c r="IV198" s="85"/>
      <c r="IW198" s="85"/>
      <c r="IX198" s="85"/>
      <c r="IY198" s="85"/>
      <c r="IZ198" s="85"/>
      <c r="JA198" s="85"/>
      <c r="JB198" s="85"/>
      <c r="JC198" s="85"/>
      <c r="JD198" s="85"/>
      <c r="JE198" s="85"/>
      <c r="JF198" s="85"/>
      <c r="JG198" s="85"/>
      <c r="JH198" s="85"/>
      <c r="JI198" s="85"/>
      <c r="JJ198" s="85"/>
      <c r="JK198" s="85"/>
      <c r="JL198" s="85"/>
      <c r="JM198" s="85"/>
      <c r="JN198" s="85"/>
      <c r="JO198" s="85"/>
      <c r="JP198" s="85"/>
      <c r="JQ198" s="85"/>
      <c r="JR198" s="85"/>
      <c r="JS198" s="85"/>
      <c r="JT198" s="85"/>
      <c r="JU198" s="85"/>
      <c r="JV198" s="85"/>
      <c r="JW198" s="85"/>
      <c r="JX198" s="85"/>
      <c r="JY198" s="85"/>
      <c r="JZ198" s="85"/>
      <c r="KA198" s="85"/>
      <c r="KB198" s="85"/>
      <c r="KC198" s="85"/>
      <c r="KD198" s="85"/>
      <c r="KE198" s="85"/>
      <c r="KF198" s="85"/>
      <c r="KG198" s="85"/>
      <c r="KH198" s="85"/>
      <c r="KI198" s="85"/>
      <c r="KJ198" s="85"/>
      <c r="KK198" s="85"/>
      <c r="KL198" s="85"/>
      <c r="KM198" s="85"/>
      <c r="KN198" s="85"/>
      <c r="KO198" s="85"/>
      <c r="KP198" s="85"/>
      <c r="KQ198" s="85"/>
      <c r="KR198" s="85"/>
      <c r="KS198" s="85"/>
      <c r="KT198" s="85"/>
      <c r="KU198" s="85"/>
      <c r="KV198" s="85"/>
      <c r="KW198" s="85"/>
      <c r="KX198" s="85"/>
      <c r="KY198" s="85"/>
      <c r="KZ198" s="85"/>
      <c r="LA198" s="85"/>
      <c r="LB198" s="85"/>
      <c r="LC198" s="85"/>
      <c r="LD198" s="85"/>
      <c r="LE198" s="85"/>
      <c r="LF198" s="85"/>
      <c r="LG198" s="85"/>
      <c r="LH198" s="85"/>
      <c r="LI198" s="85"/>
      <c r="LJ198" s="85"/>
      <c r="LK198" s="85"/>
      <c r="LL198" s="85"/>
      <c r="LM198" s="85"/>
      <c r="LN198" s="85"/>
      <c r="LO198" s="85"/>
      <c r="LP198" s="85"/>
      <c r="LQ198" s="85"/>
      <c r="LR198" s="85"/>
      <c r="LS198" s="85"/>
      <c r="LT198" s="85"/>
      <c r="LU198" s="85"/>
      <c r="LV198" s="85"/>
      <c r="LW198" s="85"/>
      <c r="LX198" s="85"/>
      <c r="LY198" s="85"/>
      <c r="LZ198" s="85"/>
      <c r="MA198" s="85"/>
      <c r="MB198" s="85"/>
      <c r="MC198" s="85"/>
      <c r="MD198" s="85"/>
      <c r="ME198" s="85"/>
      <c r="MF198" s="85"/>
      <c r="MG198" s="85"/>
      <c r="MH198" s="85"/>
      <c r="MI198" s="85"/>
      <c r="MJ198" s="85"/>
      <c r="MK198" s="85"/>
      <c r="ML198" s="85"/>
      <c r="MM198" s="85"/>
      <c r="MN198" s="85"/>
      <c r="MO198" s="85"/>
      <c r="MP198" s="85"/>
      <c r="MQ198" s="85"/>
      <c r="MR198" s="85"/>
      <c r="MS198" s="85"/>
      <c r="MT198" s="85"/>
      <c r="MU198" s="85"/>
      <c r="MV198" s="85"/>
      <c r="MW198" s="85"/>
      <c r="MX198" s="85"/>
      <c r="MY198" s="85"/>
      <c r="MZ198" s="85"/>
      <c r="NA198" s="85"/>
      <c r="NB198" s="85"/>
      <c r="NC198" s="85"/>
      <c r="ND198" s="85"/>
      <c r="NE198" s="85"/>
      <c r="NF198" s="85"/>
      <c r="NG198" s="85"/>
      <c r="NH198" s="85"/>
      <c r="NI198" s="85"/>
      <c r="NJ198" s="85"/>
      <c r="NK198" s="85"/>
      <c r="NL198" s="85"/>
      <c r="NM198" s="85"/>
      <c r="NN198" s="85"/>
      <c r="NO198" s="85"/>
      <c r="NP198" s="85"/>
      <c r="NQ198" s="85"/>
      <c r="NR198" s="85"/>
      <c r="NS198" s="85"/>
      <c r="NT198" s="85"/>
      <c r="NU198" s="85"/>
      <c r="NV198" s="85"/>
      <c r="NW198" s="85"/>
      <c r="NX198" s="85"/>
      <c r="NY198" s="85"/>
      <c r="NZ198" s="85"/>
      <c r="OA198" s="85"/>
      <c r="OB198" s="85"/>
      <c r="OC198" s="85"/>
      <c r="OD198" s="85"/>
      <c r="OE198" s="85"/>
      <c r="OF198" s="85"/>
      <c r="OG198" s="85"/>
      <c r="OH198" s="85"/>
      <c r="OI198" s="85"/>
      <c r="OJ198" s="85"/>
      <c r="OK198" s="85"/>
      <c r="OL198" s="85"/>
      <c r="OM198" s="85"/>
      <c r="ON198" s="85"/>
      <c r="OO198" s="85"/>
      <c r="OP198" s="85"/>
      <c r="OQ198" s="85"/>
      <c r="OR198" s="85"/>
      <c r="OS198" s="85"/>
      <c r="OT198" s="85"/>
      <c r="OU198" s="85"/>
      <c r="OV198" s="85"/>
      <c r="OW198" s="85"/>
      <c r="OX198" s="85"/>
      <c r="OY198" s="85"/>
      <c r="OZ198" s="85"/>
      <c r="PA198" s="85"/>
      <c r="PB198" s="85"/>
      <c r="PC198" s="85"/>
      <c r="PD198" s="85"/>
      <c r="PE198" s="85"/>
      <c r="PF198" s="85"/>
      <c r="PG198" s="85"/>
      <c r="PH198" s="85"/>
      <c r="PI198" s="85"/>
      <c r="PJ198" s="85"/>
      <c r="PK198" s="85"/>
      <c r="PL198" s="85"/>
      <c r="PM198" s="85"/>
      <c r="PN198" s="85"/>
      <c r="PO198" s="85"/>
      <c r="PP198" s="85"/>
      <c r="PQ198" s="85"/>
      <c r="PR198" s="85"/>
      <c r="PS198" s="85"/>
      <c r="PT198" s="85"/>
      <c r="PU198" s="85"/>
      <c r="PV198" s="85"/>
      <c r="PW198" s="85"/>
      <c r="PX198" s="85"/>
      <c r="PY198" s="85"/>
      <c r="PZ198" s="85"/>
      <c r="QA198" s="85"/>
      <c r="QB198" s="85"/>
      <c r="QC198" s="85"/>
      <c r="QD198" s="85"/>
      <c r="QE198" s="85"/>
      <c r="QF198" s="85"/>
      <c r="QG198" s="85"/>
      <c r="QH198" s="85"/>
      <c r="QI198" s="85"/>
      <c r="QJ198" s="85"/>
      <c r="QK198" s="85"/>
      <c r="QL198" s="85"/>
      <c r="QM198" s="85"/>
      <c r="QN198" s="85"/>
      <c r="QO198" s="85"/>
      <c r="QP198" s="85"/>
      <c r="QQ198" s="85"/>
      <c r="QR198" s="85"/>
      <c r="QS198" s="85"/>
      <c r="QT198" s="85"/>
      <c r="QU198" s="85"/>
      <c r="QV198" s="85"/>
      <c r="QW198" s="85"/>
      <c r="QX198" s="85"/>
      <c r="QY198" s="85"/>
      <c r="QZ198" s="85"/>
      <c r="RA198" s="85"/>
      <c r="RB198" s="85"/>
      <c r="RC198" s="85"/>
      <c r="RD198" s="85"/>
      <c r="RE198" s="85"/>
      <c r="RF198" s="85"/>
      <c r="RG198" s="85"/>
      <c r="RH198" s="85"/>
      <c r="RI198" s="85"/>
      <c r="RJ198" s="85"/>
      <c r="RK198" s="85"/>
      <c r="RL198" s="85"/>
      <c r="RM198" s="85"/>
      <c r="RN198" s="85"/>
      <c r="RO198" s="85"/>
      <c r="RP198" s="85"/>
      <c r="RQ198" s="85"/>
      <c r="RR198" s="85"/>
      <c r="RS198" s="85"/>
      <c r="RT198" s="85"/>
      <c r="RU198" s="85"/>
      <c r="RV198" s="85"/>
      <c r="RW198" s="85"/>
      <c r="RX198" s="85"/>
      <c r="RY198" s="85"/>
      <c r="RZ198" s="85"/>
      <c r="SA198" s="85"/>
      <c r="SB198" s="85"/>
      <c r="SC198" s="85"/>
      <c r="SD198" s="85"/>
      <c r="SE198" s="85"/>
      <c r="SF198" s="85"/>
      <c r="SG198" s="85"/>
      <c r="SH198" s="85"/>
      <c r="SI198" s="85"/>
      <c r="SJ198" s="85"/>
      <c r="SK198" s="85"/>
      <c r="SL198" s="85"/>
      <c r="SM198" s="85"/>
      <c r="SN198" s="85"/>
      <c r="SO198" s="85"/>
      <c r="SP198" s="85"/>
      <c r="SQ198" s="85"/>
      <c r="SR198" s="85"/>
      <c r="SS198" s="85"/>
      <c r="ST198" s="85"/>
      <c r="SU198" s="85"/>
      <c r="SV198" s="85"/>
      <c r="SW198" s="85"/>
      <c r="SX198" s="85"/>
      <c r="SY198" s="85"/>
      <c r="SZ198" s="85"/>
      <c r="TA198" s="85"/>
      <c r="TB198" s="85"/>
      <c r="TC198" s="85"/>
      <c r="TD198" s="85"/>
      <c r="TE198" s="85"/>
      <c r="TF198" s="85"/>
      <c r="TG198" s="85"/>
      <c r="TH198" s="85"/>
      <c r="TI198" s="85"/>
      <c r="TJ198" s="85"/>
      <c r="TK198" s="85"/>
      <c r="TL198" s="85"/>
      <c r="TM198" s="85"/>
      <c r="TN198" s="85"/>
      <c r="TO198" s="85"/>
      <c r="TP198" s="85"/>
      <c r="TQ198" s="85"/>
      <c r="TR198" s="85"/>
      <c r="TS198" s="85"/>
      <c r="TT198" s="85"/>
      <c r="TU198" s="85"/>
      <c r="TV198" s="85"/>
      <c r="TW198" s="85"/>
      <c r="TX198" s="85"/>
      <c r="TY198" s="85"/>
      <c r="TZ198" s="85"/>
      <c r="UA198" s="85"/>
      <c r="UB198" s="85"/>
      <c r="UC198" s="85"/>
      <c r="UD198" s="85"/>
      <c r="UE198" s="85"/>
      <c r="UF198" s="85"/>
      <c r="UG198" s="85"/>
      <c r="UH198" s="85"/>
      <c r="UI198" s="85"/>
      <c r="UJ198" s="85"/>
      <c r="UK198" s="85"/>
      <c r="UL198" s="85"/>
      <c r="UM198" s="85"/>
      <c r="UN198" s="85"/>
      <c r="UO198" s="85"/>
      <c r="UP198" s="85"/>
      <c r="UQ198" s="85"/>
      <c r="UR198" s="85"/>
      <c r="US198" s="85"/>
      <c r="UT198" s="85"/>
      <c r="UU198" s="85"/>
      <c r="UV198" s="85"/>
      <c r="UW198" s="85"/>
      <c r="UX198" s="85"/>
      <c r="UY198" s="85"/>
      <c r="UZ198" s="85"/>
      <c r="VA198" s="85"/>
      <c r="VB198" s="85"/>
      <c r="VC198" s="85"/>
      <c r="VD198" s="85"/>
      <c r="VE198" s="85"/>
      <c r="VF198" s="85"/>
      <c r="VG198" s="85"/>
      <c r="VH198" s="85"/>
      <c r="VI198" s="85"/>
      <c r="VJ198" s="85"/>
      <c r="VK198" s="85"/>
      <c r="VL198" s="85"/>
      <c r="VM198" s="85"/>
      <c r="VN198" s="85"/>
      <c r="VO198" s="85"/>
      <c r="VP198" s="85"/>
      <c r="VQ198" s="85"/>
      <c r="VR198" s="85"/>
      <c r="VS198" s="85"/>
      <c r="VT198" s="85"/>
      <c r="VU198" s="85"/>
      <c r="VV198" s="85"/>
      <c r="VW198" s="85"/>
      <c r="VX198" s="85"/>
      <c r="VY198" s="85"/>
      <c r="VZ198" s="85"/>
      <c r="WA198" s="85"/>
      <c r="WB198" s="85"/>
      <c r="WC198" s="85"/>
      <c r="WD198" s="85"/>
      <c r="WE198" s="85"/>
      <c r="WF198" s="85"/>
      <c r="WG198" s="85"/>
      <c r="WH198" s="85"/>
      <c r="WI198" s="85"/>
      <c r="WJ198" s="85"/>
      <c r="WK198" s="85"/>
      <c r="WL198" s="85"/>
      <c r="WM198" s="85"/>
      <c r="WN198" s="85"/>
      <c r="WO198" s="85"/>
      <c r="WP198" s="85"/>
      <c r="WQ198" s="85"/>
      <c r="WR198" s="85"/>
      <c r="WS198" s="85"/>
      <c r="WT198" s="85"/>
      <c r="WU198" s="85"/>
      <c r="WV198" s="85"/>
      <c r="WW198" s="85"/>
      <c r="WX198" s="85"/>
      <c r="WY198" s="85"/>
      <c r="WZ198" s="85"/>
      <c r="XA198" s="85"/>
      <c r="XB198" s="85"/>
      <c r="XC198" s="85"/>
      <c r="XD198" s="85"/>
      <c r="XE198" s="85"/>
      <c r="XF198" s="85"/>
      <c r="XG198" s="85"/>
      <c r="XH198" s="85"/>
      <c r="XI198" s="85"/>
      <c r="XJ198" s="85"/>
      <c r="XK198" s="85"/>
      <c r="XL198" s="85"/>
      <c r="XM198" s="85"/>
      <c r="XN198" s="85"/>
      <c r="XO198" s="85"/>
      <c r="XP198" s="85"/>
      <c r="XQ198" s="85"/>
      <c r="XR198" s="85"/>
      <c r="XS198" s="85"/>
      <c r="XT198" s="85"/>
      <c r="XU198" s="85"/>
      <c r="XV198" s="85"/>
      <c r="XW198" s="85"/>
      <c r="XX198" s="85"/>
      <c r="XY198" s="85"/>
      <c r="XZ198" s="85"/>
      <c r="YA198" s="85"/>
      <c r="YB198" s="85"/>
      <c r="YC198" s="85"/>
      <c r="YD198" s="85"/>
      <c r="YE198" s="85"/>
      <c r="YF198" s="85"/>
      <c r="YG198" s="85"/>
      <c r="YH198" s="85"/>
      <c r="YI198" s="85"/>
      <c r="YJ198" s="85"/>
      <c r="YK198" s="85"/>
      <c r="YL198" s="85"/>
      <c r="YM198" s="85"/>
      <c r="YN198" s="85"/>
      <c r="YO198" s="85"/>
      <c r="YP198" s="85"/>
      <c r="YQ198" s="85"/>
      <c r="YR198" s="85"/>
      <c r="YS198" s="85"/>
      <c r="YT198" s="85"/>
      <c r="YU198" s="85"/>
      <c r="YV198" s="85"/>
      <c r="YW198" s="85"/>
      <c r="YX198" s="85"/>
      <c r="YY198" s="85"/>
      <c r="YZ198" s="85"/>
      <c r="ZA198" s="85"/>
      <c r="ZB198" s="85"/>
      <c r="ZC198" s="85"/>
      <c r="ZD198" s="85"/>
      <c r="ZE198" s="85"/>
      <c r="ZF198" s="85"/>
      <c r="ZG198" s="85"/>
      <c r="ZH198" s="85"/>
      <c r="ZI198" s="85"/>
      <c r="ZJ198" s="85"/>
      <c r="ZK198" s="85"/>
      <c r="ZL198" s="85"/>
      <c r="ZM198" s="85"/>
      <c r="ZN198" s="85"/>
      <c r="ZO198" s="85"/>
      <c r="ZP198" s="85"/>
      <c r="ZQ198" s="85"/>
      <c r="ZR198" s="85"/>
      <c r="ZS198" s="85"/>
      <c r="ZT198" s="85"/>
      <c r="ZU198" s="85"/>
      <c r="ZV198" s="85"/>
      <c r="ZW198" s="85"/>
      <c r="ZX198" s="85"/>
      <c r="ZY198" s="85"/>
      <c r="ZZ198" s="85"/>
      <c r="AAA198" s="85"/>
      <c r="AAB198" s="85"/>
      <c r="AAC198" s="85"/>
      <c r="AAD198" s="85"/>
      <c r="AAE198" s="85"/>
      <c r="AAF198" s="85"/>
      <c r="AAG198" s="85"/>
      <c r="AAH198" s="85"/>
      <c r="AAI198" s="85"/>
      <c r="AAJ198" s="85"/>
      <c r="AAK198" s="85"/>
      <c r="AAL198" s="85"/>
      <c r="AAM198" s="85"/>
      <c r="AAN198" s="85"/>
      <c r="AAO198" s="85"/>
      <c r="AAP198" s="85"/>
      <c r="AAQ198" s="85"/>
      <c r="AAR198" s="85"/>
      <c r="AAS198" s="85"/>
      <c r="AAT198" s="85"/>
      <c r="AAU198" s="85"/>
      <c r="AAV198" s="85"/>
      <c r="AAW198" s="85"/>
      <c r="AAX198" s="85"/>
      <c r="AAY198" s="85"/>
      <c r="AAZ198" s="85"/>
      <c r="ABA198" s="85"/>
      <c r="ABB198" s="85"/>
      <c r="ABC198" s="85"/>
      <c r="ABD198" s="85"/>
      <c r="ABE198" s="85"/>
      <c r="ABF198" s="85"/>
      <c r="ABG198" s="85"/>
      <c r="ABH198" s="85"/>
      <c r="ABI198" s="85"/>
      <c r="ABJ198" s="85"/>
      <c r="ABK198" s="85"/>
      <c r="ABL198" s="85"/>
      <c r="ABM198" s="85"/>
      <c r="ABN198" s="85"/>
      <c r="ABO198" s="85"/>
      <c r="ABP198" s="85"/>
      <c r="ABQ198" s="85"/>
      <c r="ABR198" s="85"/>
      <c r="ABS198" s="85"/>
      <c r="ABT198" s="85"/>
      <c r="ABU198" s="85"/>
      <c r="ABV198" s="85"/>
      <c r="ABW198" s="85"/>
      <c r="ABX198" s="85"/>
      <c r="ABY198" s="85"/>
      <c r="ABZ198" s="85"/>
      <c r="ACA198" s="85"/>
      <c r="ACB198" s="85"/>
      <c r="ACC198" s="85"/>
      <c r="ACD198" s="85"/>
      <c r="ACE198" s="85"/>
      <c r="ACF198" s="85"/>
      <c r="ACG198" s="85"/>
      <c r="ACH198" s="85"/>
      <c r="ACI198" s="85"/>
      <c r="ACJ198" s="85"/>
      <c r="ACK198" s="85"/>
      <c r="ACL198" s="85"/>
      <c r="ACM198" s="85"/>
      <c r="ACN198" s="85"/>
      <c r="ACO198" s="85"/>
      <c r="ACP198" s="85"/>
      <c r="ACQ198" s="85"/>
      <c r="ACR198" s="85"/>
      <c r="ACS198" s="85"/>
      <c r="ACT198" s="85"/>
      <c r="ACU198" s="85"/>
      <c r="ACV198" s="85"/>
      <c r="ACW198" s="85"/>
      <c r="ACX198" s="85"/>
      <c r="ACY198" s="85"/>
      <c r="ACZ198" s="85"/>
      <c r="ADA198" s="85"/>
      <c r="ADB198" s="85"/>
      <c r="ADC198" s="85"/>
      <c r="ADD198" s="85"/>
      <c r="ADE198" s="85"/>
      <c r="ADF198" s="85"/>
      <c r="ADG198" s="85"/>
      <c r="ADH198" s="85"/>
      <c r="ADI198" s="85"/>
      <c r="ADJ198" s="85"/>
      <c r="ADK198" s="85"/>
      <c r="ADL198" s="85"/>
      <c r="ADM198" s="85"/>
      <c r="ADN198" s="85"/>
      <c r="ADO198" s="85"/>
      <c r="ADP198" s="85"/>
      <c r="ADQ198" s="85"/>
      <c r="ADR198" s="85"/>
      <c r="ADS198" s="85"/>
      <c r="ADT198" s="85"/>
      <c r="ADU198" s="85"/>
      <c r="ADV198" s="85"/>
      <c r="ADW198" s="85"/>
      <c r="ADX198" s="85"/>
      <c r="ADY198" s="85"/>
      <c r="ADZ198" s="85"/>
      <c r="AEA198" s="85"/>
      <c r="AEB198" s="85"/>
      <c r="AEC198" s="85"/>
      <c r="AED198" s="85"/>
      <c r="AEE198" s="85"/>
      <c r="AEF198" s="85"/>
      <c r="AEG198" s="85"/>
      <c r="AEH198" s="85"/>
      <c r="AEI198" s="85"/>
      <c r="AEJ198" s="85"/>
      <c r="AEK198" s="85"/>
      <c r="AEL198" s="85"/>
      <c r="AEM198" s="85"/>
      <c r="AEN198" s="85"/>
      <c r="AEO198" s="85"/>
      <c r="AEP198" s="85"/>
      <c r="AEQ198" s="85"/>
      <c r="AER198" s="85"/>
      <c r="AES198" s="85"/>
      <c r="AET198" s="85"/>
      <c r="AEU198" s="85"/>
      <c r="AEV198" s="85"/>
      <c r="AEW198" s="85"/>
      <c r="AEX198" s="85"/>
      <c r="AEY198" s="85"/>
      <c r="AEZ198" s="85"/>
      <c r="AFA198" s="85"/>
      <c r="AFB198" s="85"/>
      <c r="AFC198" s="85"/>
      <c r="AFD198" s="85"/>
      <c r="AFE198" s="85"/>
      <c r="AFF198" s="85"/>
      <c r="AFG198" s="85"/>
      <c r="AFH198" s="85"/>
      <c r="AFI198" s="85"/>
      <c r="AFJ198" s="85"/>
      <c r="AFK198" s="85"/>
      <c r="AFL198" s="85"/>
      <c r="AFM198" s="85"/>
      <c r="AFN198" s="85"/>
      <c r="AFO198" s="85"/>
      <c r="AFP198" s="85"/>
      <c r="AFQ198" s="85"/>
      <c r="AFR198" s="85"/>
      <c r="AFS198" s="85"/>
      <c r="AFT198" s="85"/>
      <c r="AFU198" s="85"/>
      <c r="AFV198" s="85"/>
      <c r="AFW198" s="85"/>
      <c r="AFX198" s="85"/>
      <c r="AFY198" s="85"/>
      <c r="AFZ198" s="85"/>
      <c r="AGA198" s="85"/>
      <c r="AGB198" s="85"/>
      <c r="AGC198" s="85"/>
      <c r="AGD198" s="85"/>
      <c r="AGE198" s="85"/>
      <c r="AGF198" s="85"/>
      <c r="AGG198" s="85"/>
      <c r="AGH198" s="85"/>
      <c r="AGI198" s="85"/>
      <c r="AGJ198" s="85"/>
      <c r="AGK198" s="85"/>
      <c r="AGL198" s="85"/>
      <c r="AGM198" s="85"/>
      <c r="AGN198" s="85"/>
      <c r="AGO198" s="85"/>
      <c r="AGP198" s="85"/>
      <c r="AGQ198" s="85"/>
      <c r="AGR198" s="85"/>
      <c r="AGS198" s="85"/>
      <c r="AGT198" s="85"/>
      <c r="AGU198" s="85"/>
      <c r="AGV198" s="85"/>
      <c r="AGW198" s="85"/>
      <c r="AGX198" s="85"/>
      <c r="AGY198" s="85"/>
      <c r="AGZ198" s="85"/>
      <c r="AHA198" s="85"/>
      <c r="AHB198" s="85"/>
      <c r="AHC198" s="85"/>
      <c r="AHD198" s="85"/>
      <c r="AHE198" s="85"/>
      <c r="AHF198" s="85"/>
      <c r="AHG198" s="85"/>
      <c r="AHH198" s="85"/>
      <c r="AHI198" s="85"/>
      <c r="AHJ198" s="85"/>
      <c r="AHK198" s="85"/>
      <c r="AHL198" s="85"/>
      <c r="AHM198" s="85"/>
      <c r="AHN198" s="85"/>
      <c r="AHO198" s="85"/>
      <c r="AHP198" s="85"/>
      <c r="AHQ198" s="85"/>
      <c r="AHR198" s="85"/>
      <c r="AHS198" s="85"/>
      <c r="AHT198" s="85"/>
      <c r="AHU198" s="85"/>
      <c r="AHV198" s="85"/>
      <c r="AHW198" s="85"/>
      <c r="AHX198" s="85"/>
      <c r="AHY198" s="85"/>
      <c r="AHZ198" s="85"/>
      <c r="AIA198" s="85"/>
      <c r="AIB198" s="85"/>
      <c r="AIC198" s="85"/>
      <c r="AID198" s="85"/>
      <c r="AIE198" s="85"/>
      <c r="AIF198" s="85"/>
      <c r="AIG198" s="85"/>
      <c r="AIH198" s="85"/>
      <c r="AII198" s="85"/>
      <c r="AIJ198" s="85"/>
      <c r="AIK198" s="85"/>
      <c r="AIL198" s="85"/>
      <c r="AIM198" s="85"/>
      <c r="AIN198" s="85"/>
      <c r="AIO198" s="85"/>
      <c r="AIP198" s="85"/>
      <c r="AIQ198" s="85"/>
      <c r="AIR198" s="85"/>
      <c r="AIS198" s="85"/>
      <c r="AIT198" s="85"/>
      <c r="AIU198" s="85"/>
      <c r="AIV198" s="85"/>
      <c r="AIW198" s="85"/>
      <c r="AIX198" s="85"/>
      <c r="AIY198" s="85"/>
      <c r="AIZ198" s="85"/>
      <c r="AJA198" s="85"/>
      <c r="AJB198" s="85"/>
      <c r="AJC198" s="85"/>
      <c r="AJD198" s="85"/>
      <c r="AJE198" s="85"/>
      <c r="AJF198" s="85"/>
      <c r="AJG198" s="85"/>
      <c r="AJH198" s="85"/>
      <c r="AJI198" s="85"/>
      <c r="AJJ198" s="85"/>
      <c r="AJK198" s="85"/>
      <c r="AJL198" s="85"/>
      <c r="AJM198" s="85"/>
      <c r="AJN198" s="85"/>
      <c r="AJO198" s="85"/>
      <c r="AJP198" s="85"/>
      <c r="AJQ198" s="85"/>
      <c r="AJR198" s="85"/>
      <c r="AJS198" s="85"/>
      <c r="AJT198" s="85"/>
      <c r="AJU198" s="85"/>
      <c r="AJV198" s="85"/>
      <c r="AJW198" s="85"/>
      <c r="AJX198" s="85"/>
      <c r="AJY198" s="85"/>
      <c r="AJZ198" s="85"/>
      <c r="AKA198" s="85"/>
      <c r="AKB198" s="85"/>
      <c r="AKC198" s="85"/>
      <c r="AKD198" s="85"/>
      <c r="AKE198" s="85"/>
      <c r="AKF198" s="85"/>
      <c r="AKG198" s="85"/>
      <c r="AKH198" s="85"/>
      <c r="AKI198" s="85"/>
      <c r="AKJ198" s="85"/>
      <c r="AKK198" s="85"/>
      <c r="AKL198" s="85"/>
      <c r="AKM198" s="85"/>
      <c r="AKN198" s="85"/>
      <c r="AKO198" s="85"/>
      <c r="AKP198" s="85"/>
      <c r="AKQ198" s="85"/>
      <c r="AKR198" s="85"/>
      <c r="AKS198" s="85"/>
      <c r="AKT198" s="85"/>
      <c r="AKU198" s="85"/>
      <c r="AKV198" s="85"/>
      <c r="AKW198" s="85"/>
      <c r="AKX198" s="85"/>
      <c r="AKY198" s="85"/>
      <c r="AKZ198" s="85"/>
      <c r="ALA198" s="85"/>
      <c r="ALB198" s="85"/>
      <c r="ALC198" s="85"/>
      <c r="ALD198" s="85"/>
      <c r="ALE198" s="85"/>
      <c r="ALF198" s="85"/>
      <c r="ALG198" s="85"/>
      <c r="ALH198" s="85"/>
      <c r="ALI198" s="85"/>
      <c r="ALJ198" s="85"/>
      <c r="ALK198" s="85"/>
      <c r="ALL198" s="85"/>
      <c r="ALM198" s="85"/>
      <c r="ALN198" s="85"/>
      <c r="ALO198" s="85"/>
      <c r="ALP198" s="85"/>
      <c r="ALQ198" s="85"/>
      <c r="ALR198" s="85"/>
      <c r="ALS198" s="85"/>
      <c r="ALT198" s="85"/>
      <c r="ALU198" s="85"/>
      <c r="ALV198" s="85"/>
      <c r="ALW198" s="85"/>
      <c r="ALX198" s="85"/>
      <c r="ALY198" s="85"/>
      <c r="ALZ198" s="85"/>
      <c r="AMA198" s="85"/>
      <c r="AMB198" s="85"/>
      <c r="AMC198" s="85"/>
      <c r="AMD198" s="85"/>
      <c r="AME198" s="85"/>
      <c r="AMF198" s="85"/>
      <c r="AMG198" s="85"/>
      <c r="AMH198" s="85"/>
      <c r="AMI198" s="85"/>
      <c r="AMJ198" s="85"/>
    </row>
    <row r="199" spans="1:1024" s="93" customFormat="1" ht="15" customHeight="1">
      <c r="A199" s="74" t="s">
        <v>67</v>
      </c>
      <c r="B199" s="74" t="s">
        <v>1426</v>
      </c>
      <c r="C199" s="79" t="s">
        <v>1227</v>
      </c>
      <c r="D199" s="74" t="s">
        <v>1447</v>
      </c>
      <c r="E199" s="74" t="s">
        <v>343</v>
      </c>
      <c r="F199" s="79" t="s">
        <v>344</v>
      </c>
      <c r="G199" s="74"/>
      <c r="H199" s="74" t="s">
        <v>519</v>
      </c>
      <c r="I199" s="74" t="s">
        <v>218</v>
      </c>
      <c r="J199" s="80">
        <v>6247091</v>
      </c>
      <c r="K199" s="74" t="s">
        <v>84</v>
      </c>
      <c r="L199" s="74" t="s">
        <v>220</v>
      </c>
      <c r="M199" s="74" t="s">
        <v>521</v>
      </c>
      <c r="N199" s="74" t="s">
        <v>78</v>
      </c>
      <c r="O199" s="81"/>
      <c r="P199" s="82">
        <f>IFERROR(VLOOKUP(J199,'Obs Tecnicas'!$D:$I,5,0),O199)</f>
        <v>44761</v>
      </c>
      <c r="Q199" s="81" t="str">
        <f ca="1">IF(P199&lt;&gt;"",IF(P199+365&gt;TODAY(),"Calibrado","Vencido"),"")</f>
        <v>Calibrado</v>
      </c>
      <c r="R199" s="83">
        <f>IFERROR(VLOOKUP(J199,'Obs Tecnicas'!$D:$G,2,0),"")</f>
        <v>17439</v>
      </c>
      <c r="S199" s="74" t="str">
        <f>IFERROR(VLOOKUP(J199,'Obs Tecnicas'!$D:$G,3,0),"Hexis")</f>
        <v>ER ANALITICA</v>
      </c>
      <c r="T199" s="74" t="str">
        <f>IFERROR(VLOOKUP(J199,'Obs Tecnicas'!$D:$G,4,0),"")</f>
        <v>Eletrôdo do instrumento encontra-se avariado, impossibilitando o ajuste na escala de pH, liberado somente para uso na escala de condutívidade</v>
      </c>
      <c r="U199" s="2" t="s">
        <v>332</v>
      </c>
      <c r="V199" s="84">
        <f t="shared" si="6"/>
        <v>7</v>
      </c>
      <c r="W199" s="84"/>
      <c r="X199" s="2">
        <f>VLOOKUP(J199,Adicionados!B:M,12,0)</f>
        <v>22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  <c r="DA199" s="85"/>
      <c r="DB199" s="85"/>
      <c r="DC199" s="85"/>
      <c r="DD199" s="85"/>
      <c r="DE199" s="85"/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B199" s="85"/>
      <c r="EC199" s="85"/>
      <c r="ED199" s="85"/>
      <c r="EE199" s="85"/>
      <c r="EF199" s="85"/>
      <c r="EG199" s="85"/>
      <c r="EH199" s="85"/>
      <c r="EI199" s="85"/>
      <c r="EJ199" s="85"/>
      <c r="EK199" s="85"/>
      <c r="EL199" s="85"/>
      <c r="EM199" s="85"/>
      <c r="EN199" s="85"/>
      <c r="EO199" s="85"/>
      <c r="EP199" s="85"/>
      <c r="EQ199" s="85"/>
      <c r="ER199" s="85"/>
      <c r="ES199" s="85"/>
      <c r="ET199" s="85"/>
      <c r="EU199" s="85"/>
      <c r="EV199" s="85"/>
      <c r="EW199" s="85"/>
      <c r="EX199" s="85"/>
      <c r="EY199" s="85"/>
      <c r="EZ199" s="85"/>
      <c r="FA199" s="85"/>
      <c r="FB199" s="85"/>
      <c r="FC199" s="85"/>
      <c r="FD199" s="85"/>
      <c r="FE199" s="85"/>
      <c r="FF199" s="85"/>
      <c r="FG199" s="85"/>
      <c r="FH199" s="85"/>
      <c r="FI199" s="85"/>
      <c r="FJ199" s="85"/>
      <c r="FK199" s="85"/>
      <c r="FL199" s="85"/>
      <c r="FM199" s="85"/>
      <c r="FN199" s="85"/>
      <c r="FO199" s="85"/>
      <c r="FP199" s="85"/>
      <c r="FQ199" s="85"/>
      <c r="FR199" s="85"/>
      <c r="FS199" s="85"/>
      <c r="FT199" s="85"/>
      <c r="FU199" s="85"/>
      <c r="FV199" s="85"/>
      <c r="FW199" s="85"/>
      <c r="FX199" s="85"/>
      <c r="FY199" s="85"/>
      <c r="FZ199" s="85"/>
      <c r="GA199" s="85"/>
      <c r="GB199" s="85"/>
      <c r="GC199" s="85"/>
      <c r="GD199" s="85"/>
      <c r="GE199" s="85"/>
      <c r="GF199" s="85"/>
      <c r="GG199" s="85"/>
      <c r="GH199" s="85"/>
      <c r="GI199" s="85"/>
      <c r="GJ199" s="85"/>
      <c r="GK199" s="85"/>
      <c r="GL199" s="85"/>
      <c r="GM199" s="85"/>
      <c r="GN199" s="85"/>
      <c r="GO199" s="85"/>
      <c r="GP199" s="85"/>
      <c r="GQ199" s="85"/>
      <c r="GR199" s="85"/>
      <c r="GS199" s="85"/>
      <c r="GT199" s="85"/>
      <c r="GU199" s="85"/>
      <c r="GV199" s="85"/>
      <c r="GW199" s="85"/>
      <c r="GX199" s="85"/>
      <c r="GY199" s="85"/>
      <c r="GZ199" s="85"/>
      <c r="HA199" s="85"/>
      <c r="HB199" s="85"/>
      <c r="HC199" s="85"/>
      <c r="HD199" s="85"/>
      <c r="HE199" s="85"/>
      <c r="HF199" s="85"/>
      <c r="HG199" s="85"/>
      <c r="HH199" s="85"/>
      <c r="HI199" s="85"/>
      <c r="HJ199" s="85"/>
      <c r="HK199" s="85"/>
      <c r="HL199" s="85"/>
      <c r="HM199" s="85"/>
      <c r="HN199" s="85"/>
      <c r="HO199" s="85"/>
      <c r="HP199" s="85"/>
      <c r="HQ199" s="85"/>
      <c r="HR199" s="85"/>
      <c r="HS199" s="85"/>
      <c r="HT199" s="85"/>
      <c r="HU199" s="85"/>
      <c r="HV199" s="85"/>
      <c r="HW199" s="85"/>
      <c r="HX199" s="85"/>
      <c r="HY199" s="85"/>
      <c r="HZ199" s="85"/>
      <c r="IA199" s="85"/>
      <c r="IB199" s="85"/>
      <c r="IC199" s="85"/>
      <c r="ID199" s="85"/>
      <c r="IE199" s="85"/>
      <c r="IF199" s="85"/>
      <c r="IG199" s="85"/>
      <c r="IH199" s="85"/>
      <c r="II199" s="85"/>
      <c r="IJ199" s="85"/>
      <c r="IK199" s="85"/>
      <c r="IL199" s="85"/>
      <c r="IM199" s="85"/>
      <c r="IN199" s="85"/>
      <c r="IO199" s="85"/>
      <c r="IP199" s="85"/>
      <c r="IQ199" s="85"/>
      <c r="IR199" s="85"/>
      <c r="IS199" s="85"/>
      <c r="IT199" s="85"/>
      <c r="IU199" s="85"/>
      <c r="IV199" s="85"/>
      <c r="IW199" s="85"/>
      <c r="IX199" s="85"/>
      <c r="IY199" s="85"/>
      <c r="IZ199" s="85"/>
      <c r="JA199" s="85"/>
      <c r="JB199" s="85"/>
      <c r="JC199" s="85"/>
      <c r="JD199" s="85"/>
      <c r="JE199" s="85"/>
      <c r="JF199" s="85"/>
      <c r="JG199" s="85"/>
      <c r="JH199" s="85"/>
      <c r="JI199" s="85"/>
      <c r="JJ199" s="85"/>
      <c r="JK199" s="85"/>
      <c r="JL199" s="85"/>
      <c r="JM199" s="85"/>
      <c r="JN199" s="85"/>
      <c r="JO199" s="85"/>
      <c r="JP199" s="85"/>
      <c r="JQ199" s="85"/>
      <c r="JR199" s="85"/>
      <c r="JS199" s="85"/>
      <c r="JT199" s="85"/>
      <c r="JU199" s="85"/>
      <c r="JV199" s="85"/>
      <c r="JW199" s="85"/>
      <c r="JX199" s="85"/>
      <c r="JY199" s="85"/>
      <c r="JZ199" s="85"/>
      <c r="KA199" s="85"/>
      <c r="KB199" s="85"/>
      <c r="KC199" s="85"/>
      <c r="KD199" s="85"/>
      <c r="KE199" s="85"/>
      <c r="KF199" s="85"/>
      <c r="KG199" s="85"/>
      <c r="KH199" s="85"/>
      <c r="KI199" s="85"/>
      <c r="KJ199" s="85"/>
      <c r="KK199" s="85"/>
      <c r="KL199" s="85"/>
      <c r="KM199" s="85"/>
      <c r="KN199" s="85"/>
      <c r="KO199" s="85"/>
      <c r="KP199" s="85"/>
      <c r="KQ199" s="85"/>
      <c r="KR199" s="85"/>
      <c r="KS199" s="85"/>
      <c r="KT199" s="85"/>
      <c r="KU199" s="85"/>
      <c r="KV199" s="85"/>
      <c r="KW199" s="85"/>
      <c r="KX199" s="85"/>
      <c r="KY199" s="85"/>
      <c r="KZ199" s="85"/>
      <c r="LA199" s="85"/>
      <c r="LB199" s="85"/>
      <c r="LC199" s="85"/>
      <c r="LD199" s="85"/>
      <c r="LE199" s="85"/>
      <c r="LF199" s="85"/>
      <c r="LG199" s="85"/>
      <c r="LH199" s="85"/>
      <c r="LI199" s="85"/>
      <c r="LJ199" s="85"/>
      <c r="LK199" s="85"/>
      <c r="LL199" s="85"/>
      <c r="LM199" s="85"/>
      <c r="LN199" s="85"/>
      <c r="LO199" s="85"/>
      <c r="LP199" s="85"/>
      <c r="LQ199" s="85"/>
      <c r="LR199" s="85"/>
      <c r="LS199" s="85"/>
      <c r="LT199" s="85"/>
      <c r="LU199" s="85"/>
      <c r="LV199" s="85"/>
      <c r="LW199" s="85"/>
      <c r="LX199" s="85"/>
      <c r="LY199" s="85"/>
      <c r="LZ199" s="85"/>
      <c r="MA199" s="85"/>
      <c r="MB199" s="85"/>
      <c r="MC199" s="85"/>
      <c r="MD199" s="85"/>
      <c r="ME199" s="85"/>
      <c r="MF199" s="85"/>
      <c r="MG199" s="85"/>
      <c r="MH199" s="85"/>
      <c r="MI199" s="85"/>
      <c r="MJ199" s="85"/>
      <c r="MK199" s="85"/>
      <c r="ML199" s="85"/>
      <c r="MM199" s="85"/>
      <c r="MN199" s="85"/>
      <c r="MO199" s="85"/>
      <c r="MP199" s="85"/>
      <c r="MQ199" s="85"/>
      <c r="MR199" s="85"/>
      <c r="MS199" s="85"/>
      <c r="MT199" s="85"/>
      <c r="MU199" s="85"/>
      <c r="MV199" s="85"/>
      <c r="MW199" s="85"/>
      <c r="MX199" s="85"/>
      <c r="MY199" s="85"/>
      <c r="MZ199" s="85"/>
      <c r="NA199" s="85"/>
      <c r="NB199" s="85"/>
      <c r="NC199" s="85"/>
      <c r="ND199" s="85"/>
      <c r="NE199" s="85"/>
      <c r="NF199" s="85"/>
      <c r="NG199" s="85"/>
      <c r="NH199" s="85"/>
      <c r="NI199" s="85"/>
      <c r="NJ199" s="85"/>
      <c r="NK199" s="85"/>
      <c r="NL199" s="85"/>
      <c r="NM199" s="85"/>
      <c r="NN199" s="85"/>
      <c r="NO199" s="85"/>
      <c r="NP199" s="85"/>
      <c r="NQ199" s="85"/>
      <c r="NR199" s="85"/>
      <c r="NS199" s="85"/>
      <c r="NT199" s="85"/>
      <c r="NU199" s="85"/>
      <c r="NV199" s="85"/>
      <c r="NW199" s="85"/>
      <c r="NX199" s="85"/>
      <c r="NY199" s="85"/>
      <c r="NZ199" s="85"/>
      <c r="OA199" s="85"/>
      <c r="OB199" s="85"/>
      <c r="OC199" s="85"/>
      <c r="OD199" s="85"/>
      <c r="OE199" s="85"/>
      <c r="OF199" s="85"/>
      <c r="OG199" s="85"/>
      <c r="OH199" s="85"/>
      <c r="OI199" s="85"/>
      <c r="OJ199" s="85"/>
      <c r="OK199" s="85"/>
      <c r="OL199" s="85"/>
      <c r="OM199" s="85"/>
      <c r="ON199" s="85"/>
      <c r="OO199" s="85"/>
      <c r="OP199" s="85"/>
      <c r="OQ199" s="85"/>
      <c r="OR199" s="85"/>
      <c r="OS199" s="85"/>
      <c r="OT199" s="85"/>
      <c r="OU199" s="85"/>
      <c r="OV199" s="85"/>
      <c r="OW199" s="85"/>
      <c r="OX199" s="85"/>
      <c r="OY199" s="85"/>
      <c r="OZ199" s="85"/>
      <c r="PA199" s="85"/>
      <c r="PB199" s="85"/>
      <c r="PC199" s="85"/>
      <c r="PD199" s="85"/>
      <c r="PE199" s="85"/>
      <c r="PF199" s="85"/>
      <c r="PG199" s="85"/>
      <c r="PH199" s="85"/>
      <c r="PI199" s="85"/>
      <c r="PJ199" s="85"/>
      <c r="PK199" s="85"/>
      <c r="PL199" s="85"/>
      <c r="PM199" s="85"/>
      <c r="PN199" s="85"/>
      <c r="PO199" s="85"/>
      <c r="PP199" s="85"/>
      <c r="PQ199" s="85"/>
      <c r="PR199" s="85"/>
      <c r="PS199" s="85"/>
      <c r="PT199" s="85"/>
      <c r="PU199" s="85"/>
      <c r="PV199" s="85"/>
      <c r="PW199" s="85"/>
      <c r="PX199" s="85"/>
      <c r="PY199" s="85"/>
      <c r="PZ199" s="85"/>
      <c r="QA199" s="85"/>
      <c r="QB199" s="85"/>
      <c r="QC199" s="85"/>
      <c r="QD199" s="85"/>
      <c r="QE199" s="85"/>
      <c r="QF199" s="85"/>
      <c r="QG199" s="85"/>
      <c r="QH199" s="85"/>
      <c r="QI199" s="85"/>
      <c r="QJ199" s="85"/>
      <c r="QK199" s="85"/>
      <c r="QL199" s="85"/>
      <c r="QM199" s="85"/>
      <c r="QN199" s="85"/>
      <c r="QO199" s="85"/>
      <c r="QP199" s="85"/>
      <c r="QQ199" s="85"/>
      <c r="QR199" s="85"/>
      <c r="QS199" s="85"/>
      <c r="QT199" s="85"/>
      <c r="QU199" s="85"/>
      <c r="QV199" s="85"/>
      <c r="QW199" s="85"/>
      <c r="QX199" s="85"/>
      <c r="QY199" s="85"/>
      <c r="QZ199" s="85"/>
      <c r="RA199" s="85"/>
      <c r="RB199" s="85"/>
      <c r="RC199" s="85"/>
      <c r="RD199" s="85"/>
      <c r="RE199" s="85"/>
      <c r="RF199" s="85"/>
      <c r="RG199" s="85"/>
      <c r="RH199" s="85"/>
      <c r="RI199" s="85"/>
      <c r="RJ199" s="85"/>
      <c r="RK199" s="85"/>
      <c r="RL199" s="85"/>
      <c r="RM199" s="85"/>
      <c r="RN199" s="85"/>
      <c r="RO199" s="85"/>
      <c r="RP199" s="85"/>
      <c r="RQ199" s="85"/>
      <c r="RR199" s="85"/>
      <c r="RS199" s="85"/>
      <c r="RT199" s="85"/>
      <c r="RU199" s="85"/>
      <c r="RV199" s="85"/>
      <c r="RW199" s="85"/>
      <c r="RX199" s="85"/>
      <c r="RY199" s="85"/>
      <c r="RZ199" s="85"/>
      <c r="SA199" s="85"/>
      <c r="SB199" s="85"/>
      <c r="SC199" s="85"/>
      <c r="SD199" s="85"/>
      <c r="SE199" s="85"/>
      <c r="SF199" s="85"/>
      <c r="SG199" s="85"/>
      <c r="SH199" s="85"/>
      <c r="SI199" s="85"/>
      <c r="SJ199" s="85"/>
      <c r="SK199" s="85"/>
      <c r="SL199" s="85"/>
      <c r="SM199" s="85"/>
      <c r="SN199" s="85"/>
      <c r="SO199" s="85"/>
      <c r="SP199" s="85"/>
      <c r="SQ199" s="85"/>
      <c r="SR199" s="85"/>
      <c r="SS199" s="85"/>
      <c r="ST199" s="85"/>
      <c r="SU199" s="85"/>
      <c r="SV199" s="85"/>
      <c r="SW199" s="85"/>
      <c r="SX199" s="85"/>
      <c r="SY199" s="85"/>
      <c r="SZ199" s="85"/>
      <c r="TA199" s="85"/>
      <c r="TB199" s="85"/>
      <c r="TC199" s="85"/>
      <c r="TD199" s="85"/>
      <c r="TE199" s="85"/>
      <c r="TF199" s="85"/>
      <c r="TG199" s="85"/>
      <c r="TH199" s="85"/>
      <c r="TI199" s="85"/>
      <c r="TJ199" s="85"/>
      <c r="TK199" s="85"/>
      <c r="TL199" s="85"/>
      <c r="TM199" s="85"/>
      <c r="TN199" s="85"/>
      <c r="TO199" s="85"/>
      <c r="TP199" s="85"/>
      <c r="TQ199" s="85"/>
      <c r="TR199" s="85"/>
      <c r="TS199" s="85"/>
      <c r="TT199" s="85"/>
      <c r="TU199" s="85"/>
      <c r="TV199" s="85"/>
      <c r="TW199" s="85"/>
      <c r="TX199" s="85"/>
      <c r="TY199" s="85"/>
      <c r="TZ199" s="85"/>
      <c r="UA199" s="85"/>
      <c r="UB199" s="85"/>
      <c r="UC199" s="85"/>
      <c r="UD199" s="85"/>
      <c r="UE199" s="85"/>
      <c r="UF199" s="85"/>
      <c r="UG199" s="85"/>
      <c r="UH199" s="85"/>
      <c r="UI199" s="85"/>
      <c r="UJ199" s="85"/>
      <c r="UK199" s="85"/>
      <c r="UL199" s="85"/>
      <c r="UM199" s="85"/>
      <c r="UN199" s="85"/>
      <c r="UO199" s="85"/>
      <c r="UP199" s="85"/>
      <c r="UQ199" s="85"/>
      <c r="UR199" s="85"/>
      <c r="US199" s="85"/>
      <c r="UT199" s="85"/>
      <c r="UU199" s="85"/>
      <c r="UV199" s="85"/>
      <c r="UW199" s="85"/>
      <c r="UX199" s="85"/>
      <c r="UY199" s="85"/>
      <c r="UZ199" s="85"/>
      <c r="VA199" s="85"/>
      <c r="VB199" s="85"/>
      <c r="VC199" s="85"/>
      <c r="VD199" s="85"/>
      <c r="VE199" s="85"/>
      <c r="VF199" s="85"/>
      <c r="VG199" s="85"/>
      <c r="VH199" s="85"/>
      <c r="VI199" s="85"/>
      <c r="VJ199" s="85"/>
      <c r="VK199" s="85"/>
      <c r="VL199" s="85"/>
      <c r="VM199" s="85"/>
      <c r="VN199" s="85"/>
      <c r="VO199" s="85"/>
      <c r="VP199" s="85"/>
      <c r="VQ199" s="85"/>
      <c r="VR199" s="85"/>
      <c r="VS199" s="85"/>
      <c r="VT199" s="85"/>
      <c r="VU199" s="85"/>
      <c r="VV199" s="85"/>
      <c r="VW199" s="85"/>
      <c r="VX199" s="85"/>
      <c r="VY199" s="85"/>
      <c r="VZ199" s="85"/>
      <c r="WA199" s="85"/>
      <c r="WB199" s="85"/>
      <c r="WC199" s="85"/>
      <c r="WD199" s="85"/>
      <c r="WE199" s="85"/>
      <c r="WF199" s="85"/>
      <c r="WG199" s="85"/>
      <c r="WH199" s="85"/>
      <c r="WI199" s="85"/>
      <c r="WJ199" s="85"/>
      <c r="WK199" s="85"/>
      <c r="WL199" s="85"/>
      <c r="WM199" s="85"/>
      <c r="WN199" s="85"/>
      <c r="WO199" s="85"/>
      <c r="WP199" s="85"/>
      <c r="WQ199" s="85"/>
      <c r="WR199" s="85"/>
      <c r="WS199" s="85"/>
      <c r="WT199" s="85"/>
      <c r="WU199" s="85"/>
      <c r="WV199" s="85"/>
      <c r="WW199" s="85"/>
      <c r="WX199" s="85"/>
      <c r="WY199" s="85"/>
      <c r="WZ199" s="85"/>
      <c r="XA199" s="85"/>
      <c r="XB199" s="85"/>
      <c r="XC199" s="85"/>
      <c r="XD199" s="85"/>
      <c r="XE199" s="85"/>
      <c r="XF199" s="85"/>
      <c r="XG199" s="85"/>
      <c r="XH199" s="85"/>
      <c r="XI199" s="85"/>
      <c r="XJ199" s="85"/>
      <c r="XK199" s="85"/>
      <c r="XL199" s="85"/>
      <c r="XM199" s="85"/>
      <c r="XN199" s="85"/>
      <c r="XO199" s="85"/>
      <c r="XP199" s="85"/>
      <c r="XQ199" s="85"/>
      <c r="XR199" s="85"/>
      <c r="XS199" s="85"/>
      <c r="XT199" s="85"/>
      <c r="XU199" s="85"/>
      <c r="XV199" s="85"/>
      <c r="XW199" s="85"/>
      <c r="XX199" s="85"/>
      <c r="XY199" s="85"/>
      <c r="XZ199" s="85"/>
      <c r="YA199" s="85"/>
      <c r="YB199" s="85"/>
      <c r="YC199" s="85"/>
      <c r="YD199" s="85"/>
      <c r="YE199" s="85"/>
      <c r="YF199" s="85"/>
      <c r="YG199" s="85"/>
      <c r="YH199" s="85"/>
      <c r="YI199" s="85"/>
      <c r="YJ199" s="85"/>
      <c r="YK199" s="85"/>
      <c r="YL199" s="85"/>
      <c r="YM199" s="85"/>
      <c r="YN199" s="85"/>
      <c r="YO199" s="85"/>
      <c r="YP199" s="85"/>
      <c r="YQ199" s="85"/>
      <c r="YR199" s="85"/>
      <c r="YS199" s="85"/>
      <c r="YT199" s="85"/>
      <c r="YU199" s="85"/>
      <c r="YV199" s="85"/>
      <c r="YW199" s="85"/>
      <c r="YX199" s="85"/>
      <c r="YY199" s="85"/>
      <c r="YZ199" s="85"/>
      <c r="ZA199" s="85"/>
      <c r="ZB199" s="85"/>
      <c r="ZC199" s="85"/>
      <c r="ZD199" s="85"/>
      <c r="ZE199" s="85"/>
      <c r="ZF199" s="85"/>
      <c r="ZG199" s="85"/>
      <c r="ZH199" s="85"/>
      <c r="ZI199" s="85"/>
      <c r="ZJ199" s="85"/>
      <c r="ZK199" s="85"/>
      <c r="ZL199" s="85"/>
      <c r="ZM199" s="85"/>
      <c r="ZN199" s="85"/>
      <c r="ZO199" s="85"/>
      <c r="ZP199" s="85"/>
      <c r="ZQ199" s="85"/>
      <c r="ZR199" s="85"/>
      <c r="ZS199" s="85"/>
      <c r="ZT199" s="85"/>
      <c r="ZU199" s="85"/>
      <c r="ZV199" s="85"/>
      <c r="ZW199" s="85"/>
      <c r="ZX199" s="85"/>
      <c r="ZY199" s="85"/>
      <c r="ZZ199" s="85"/>
      <c r="AAA199" s="85"/>
      <c r="AAB199" s="85"/>
      <c r="AAC199" s="85"/>
      <c r="AAD199" s="85"/>
      <c r="AAE199" s="85"/>
      <c r="AAF199" s="85"/>
      <c r="AAG199" s="85"/>
      <c r="AAH199" s="85"/>
      <c r="AAI199" s="85"/>
      <c r="AAJ199" s="85"/>
      <c r="AAK199" s="85"/>
      <c r="AAL199" s="85"/>
      <c r="AAM199" s="85"/>
      <c r="AAN199" s="85"/>
      <c r="AAO199" s="85"/>
      <c r="AAP199" s="85"/>
      <c r="AAQ199" s="85"/>
      <c r="AAR199" s="85"/>
      <c r="AAS199" s="85"/>
      <c r="AAT199" s="85"/>
      <c r="AAU199" s="85"/>
      <c r="AAV199" s="85"/>
      <c r="AAW199" s="85"/>
      <c r="AAX199" s="85"/>
      <c r="AAY199" s="85"/>
      <c r="AAZ199" s="85"/>
      <c r="ABA199" s="85"/>
      <c r="ABB199" s="85"/>
      <c r="ABC199" s="85"/>
      <c r="ABD199" s="85"/>
      <c r="ABE199" s="85"/>
      <c r="ABF199" s="85"/>
      <c r="ABG199" s="85"/>
      <c r="ABH199" s="85"/>
      <c r="ABI199" s="85"/>
      <c r="ABJ199" s="85"/>
      <c r="ABK199" s="85"/>
      <c r="ABL199" s="85"/>
      <c r="ABM199" s="85"/>
      <c r="ABN199" s="85"/>
      <c r="ABO199" s="85"/>
      <c r="ABP199" s="85"/>
      <c r="ABQ199" s="85"/>
      <c r="ABR199" s="85"/>
      <c r="ABS199" s="85"/>
      <c r="ABT199" s="85"/>
      <c r="ABU199" s="85"/>
      <c r="ABV199" s="85"/>
      <c r="ABW199" s="85"/>
      <c r="ABX199" s="85"/>
      <c r="ABY199" s="85"/>
      <c r="ABZ199" s="85"/>
      <c r="ACA199" s="85"/>
      <c r="ACB199" s="85"/>
      <c r="ACC199" s="85"/>
      <c r="ACD199" s="85"/>
      <c r="ACE199" s="85"/>
      <c r="ACF199" s="85"/>
      <c r="ACG199" s="85"/>
      <c r="ACH199" s="85"/>
      <c r="ACI199" s="85"/>
      <c r="ACJ199" s="85"/>
      <c r="ACK199" s="85"/>
      <c r="ACL199" s="85"/>
      <c r="ACM199" s="85"/>
      <c r="ACN199" s="85"/>
      <c r="ACO199" s="85"/>
      <c r="ACP199" s="85"/>
      <c r="ACQ199" s="85"/>
      <c r="ACR199" s="85"/>
      <c r="ACS199" s="85"/>
      <c r="ACT199" s="85"/>
      <c r="ACU199" s="85"/>
      <c r="ACV199" s="85"/>
      <c r="ACW199" s="85"/>
      <c r="ACX199" s="85"/>
      <c r="ACY199" s="85"/>
      <c r="ACZ199" s="85"/>
      <c r="ADA199" s="85"/>
      <c r="ADB199" s="85"/>
      <c r="ADC199" s="85"/>
      <c r="ADD199" s="85"/>
      <c r="ADE199" s="85"/>
      <c r="ADF199" s="85"/>
      <c r="ADG199" s="85"/>
      <c r="ADH199" s="85"/>
      <c r="ADI199" s="85"/>
      <c r="ADJ199" s="85"/>
      <c r="ADK199" s="85"/>
      <c r="ADL199" s="85"/>
      <c r="ADM199" s="85"/>
      <c r="ADN199" s="85"/>
      <c r="ADO199" s="85"/>
      <c r="ADP199" s="85"/>
      <c r="ADQ199" s="85"/>
      <c r="ADR199" s="85"/>
      <c r="ADS199" s="85"/>
      <c r="ADT199" s="85"/>
      <c r="ADU199" s="85"/>
      <c r="ADV199" s="85"/>
      <c r="ADW199" s="85"/>
      <c r="ADX199" s="85"/>
      <c r="ADY199" s="85"/>
      <c r="ADZ199" s="85"/>
      <c r="AEA199" s="85"/>
      <c r="AEB199" s="85"/>
      <c r="AEC199" s="85"/>
      <c r="AED199" s="85"/>
      <c r="AEE199" s="85"/>
      <c r="AEF199" s="85"/>
      <c r="AEG199" s="85"/>
      <c r="AEH199" s="85"/>
      <c r="AEI199" s="85"/>
      <c r="AEJ199" s="85"/>
      <c r="AEK199" s="85"/>
      <c r="AEL199" s="85"/>
      <c r="AEM199" s="85"/>
      <c r="AEN199" s="85"/>
      <c r="AEO199" s="85"/>
      <c r="AEP199" s="85"/>
      <c r="AEQ199" s="85"/>
      <c r="AER199" s="85"/>
      <c r="AES199" s="85"/>
      <c r="AET199" s="85"/>
      <c r="AEU199" s="85"/>
      <c r="AEV199" s="85"/>
      <c r="AEW199" s="85"/>
      <c r="AEX199" s="85"/>
      <c r="AEY199" s="85"/>
      <c r="AEZ199" s="85"/>
      <c r="AFA199" s="85"/>
      <c r="AFB199" s="85"/>
      <c r="AFC199" s="85"/>
      <c r="AFD199" s="85"/>
      <c r="AFE199" s="85"/>
      <c r="AFF199" s="85"/>
      <c r="AFG199" s="85"/>
      <c r="AFH199" s="85"/>
      <c r="AFI199" s="85"/>
      <c r="AFJ199" s="85"/>
      <c r="AFK199" s="85"/>
      <c r="AFL199" s="85"/>
      <c r="AFM199" s="85"/>
      <c r="AFN199" s="85"/>
      <c r="AFO199" s="85"/>
      <c r="AFP199" s="85"/>
      <c r="AFQ199" s="85"/>
      <c r="AFR199" s="85"/>
      <c r="AFS199" s="85"/>
      <c r="AFT199" s="85"/>
      <c r="AFU199" s="85"/>
      <c r="AFV199" s="85"/>
      <c r="AFW199" s="85"/>
      <c r="AFX199" s="85"/>
      <c r="AFY199" s="85"/>
      <c r="AFZ199" s="85"/>
      <c r="AGA199" s="85"/>
      <c r="AGB199" s="85"/>
      <c r="AGC199" s="85"/>
      <c r="AGD199" s="85"/>
      <c r="AGE199" s="85"/>
      <c r="AGF199" s="85"/>
      <c r="AGG199" s="85"/>
      <c r="AGH199" s="85"/>
      <c r="AGI199" s="85"/>
      <c r="AGJ199" s="85"/>
      <c r="AGK199" s="85"/>
      <c r="AGL199" s="85"/>
      <c r="AGM199" s="85"/>
      <c r="AGN199" s="85"/>
      <c r="AGO199" s="85"/>
      <c r="AGP199" s="85"/>
      <c r="AGQ199" s="85"/>
      <c r="AGR199" s="85"/>
      <c r="AGS199" s="85"/>
      <c r="AGT199" s="85"/>
      <c r="AGU199" s="85"/>
      <c r="AGV199" s="85"/>
      <c r="AGW199" s="85"/>
      <c r="AGX199" s="85"/>
      <c r="AGY199" s="85"/>
      <c r="AGZ199" s="85"/>
      <c r="AHA199" s="85"/>
      <c r="AHB199" s="85"/>
      <c r="AHC199" s="85"/>
      <c r="AHD199" s="85"/>
      <c r="AHE199" s="85"/>
      <c r="AHF199" s="85"/>
      <c r="AHG199" s="85"/>
      <c r="AHH199" s="85"/>
      <c r="AHI199" s="85"/>
      <c r="AHJ199" s="85"/>
      <c r="AHK199" s="85"/>
      <c r="AHL199" s="85"/>
      <c r="AHM199" s="85"/>
      <c r="AHN199" s="85"/>
      <c r="AHO199" s="85"/>
      <c r="AHP199" s="85"/>
      <c r="AHQ199" s="85"/>
      <c r="AHR199" s="85"/>
      <c r="AHS199" s="85"/>
      <c r="AHT199" s="85"/>
      <c r="AHU199" s="85"/>
      <c r="AHV199" s="85"/>
      <c r="AHW199" s="85"/>
      <c r="AHX199" s="85"/>
      <c r="AHY199" s="85"/>
      <c r="AHZ199" s="85"/>
      <c r="AIA199" s="85"/>
      <c r="AIB199" s="85"/>
      <c r="AIC199" s="85"/>
      <c r="AID199" s="85"/>
      <c r="AIE199" s="85"/>
      <c r="AIF199" s="85"/>
      <c r="AIG199" s="85"/>
      <c r="AIH199" s="85"/>
      <c r="AII199" s="85"/>
      <c r="AIJ199" s="85"/>
      <c r="AIK199" s="85"/>
      <c r="AIL199" s="85"/>
      <c r="AIM199" s="85"/>
      <c r="AIN199" s="85"/>
      <c r="AIO199" s="85"/>
      <c r="AIP199" s="85"/>
      <c r="AIQ199" s="85"/>
      <c r="AIR199" s="85"/>
      <c r="AIS199" s="85"/>
      <c r="AIT199" s="85"/>
      <c r="AIU199" s="85"/>
      <c r="AIV199" s="85"/>
      <c r="AIW199" s="85"/>
      <c r="AIX199" s="85"/>
      <c r="AIY199" s="85"/>
      <c r="AIZ199" s="85"/>
      <c r="AJA199" s="85"/>
      <c r="AJB199" s="85"/>
      <c r="AJC199" s="85"/>
      <c r="AJD199" s="85"/>
      <c r="AJE199" s="85"/>
      <c r="AJF199" s="85"/>
      <c r="AJG199" s="85"/>
      <c r="AJH199" s="85"/>
      <c r="AJI199" s="85"/>
      <c r="AJJ199" s="85"/>
      <c r="AJK199" s="85"/>
      <c r="AJL199" s="85"/>
      <c r="AJM199" s="85"/>
      <c r="AJN199" s="85"/>
      <c r="AJO199" s="85"/>
      <c r="AJP199" s="85"/>
      <c r="AJQ199" s="85"/>
      <c r="AJR199" s="85"/>
      <c r="AJS199" s="85"/>
      <c r="AJT199" s="85"/>
      <c r="AJU199" s="85"/>
      <c r="AJV199" s="85"/>
      <c r="AJW199" s="85"/>
      <c r="AJX199" s="85"/>
      <c r="AJY199" s="85"/>
      <c r="AJZ199" s="85"/>
      <c r="AKA199" s="85"/>
      <c r="AKB199" s="85"/>
      <c r="AKC199" s="85"/>
      <c r="AKD199" s="85"/>
      <c r="AKE199" s="85"/>
      <c r="AKF199" s="85"/>
      <c r="AKG199" s="85"/>
      <c r="AKH199" s="85"/>
      <c r="AKI199" s="85"/>
      <c r="AKJ199" s="85"/>
      <c r="AKK199" s="85"/>
      <c r="AKL199" s="85"/>
      <c r="AKM199" s="85"/>
      <c r="AKN199" s="85"/>
      <c r="AKO199" s="85"/>
      <c r="AKP199" s="85"/>
      <c r="AKQ199" s="85"/>
      <c r="AKR199" s="85"/>
      <c r="AKS199" s="85"/>
      <c r="AKT199" s="85"/>
      <c r="AKU199" s="85"/>
      <c r="AKV199" s="85"/>
      <c r="AKW199" s="85"/>
      <c r="AKX199" s="85"/>
      <c r="AKY199" s="85"/>
      <c r="AKZ199" s="85"/>
      <c r="ALA199" s="85"/>
      <c r="ALB199" s="85"/>
      <c r="ALC199" s="85"/>
      <c r="ALD199" s="85"/>
      <c r="ALE199" s="85"/>
      <c r="ALF199" s="85"/>
      <c r="ALG199" s="85"/>
      <c r="ALH199" s="85"/>
      <c r="ALI199" s="85"/>
      <c r="ALJ199" s="85"/>
      <c r="ALK199" s="85"/>
      <c r="ALL199" s="85"/>
      <c r="ALM199" s="85"/>
      <c r="ALN199" s="85"/>
      <c r="ALO199" s="85"/>
      <c r="ALP199" s="85"/>
      <c r="ALQ199" s="85"/>
      <c r="ALR199" s="85"/>
      <c r="ALS199" s="85"/>
      <c r="ALT199" s="85"/>
      <c r="ALU199" s="85"/>
      <c r="ALV199" s="85"/>
      <c r="ALW199" s="85"/>
      <c r="ALX199" s="85"/>
      <c r="ALY199" s="85"/>
      <c r="ALZ199" s="85"/>
      <c r="AMA199" s="85"/>
      <c r="AMB199" s="85"/>
      <c r="AMC199" s="85"/>
      <c r="AMD199" s="85"/>
      <c r="AME199" s="85"/>
      <c r="AMF199" s="85"/>
      <c r="AMG199" s="85"/>
      <c r="AMH199" s="85"/>
      <c r="AMI199" s="85"/>
      <c r="AMJ199" s="85"/>
    </row>
    <row r="200" spans="1:1024" s="93" customFormat="1" ht="15" customHeight="1">
      <c r="A200" s="74" t="s">
        <v>67</v>
      </c>
      <c r="B200" s="74" t="s">
        <v>1441</v>
      </c>
      <c r="C200" s="79" t="s">
        <v>1442</v>
      </c>
      <c r="D200" s="74"/>
      <c r="E200" s="74" t="s">
        <v>343</v>
      </c>
      <c r="F200" s="79" t="s">
        <v>344</v>
      </c>
      <c r="G200" s="74" t="s">
        <v>349</v>
      </c>
      <c r="H200" s="74" t="s">
        <v>519</v>
      </c>
      <c r="I200" s="74" t="s">
        <v>218</v>
      </c>
      <c r="J200" s="80">
        <v>6258649</v>
      </c>
      <c r="K200" s="74" t="s">
        <v>84</v>
      </c>
      <c r="L200" s="74" t="s">
        <v>220</v>
      </c>
      <c r="M200" s="74" t="s">
        <v>521</v>
      </c>
      <c r="N200" s="74" t="s">
        <v>78</v>
      </c>
      <c r="O200" s="81"/>
      <c r="P200" s="82">
        <f>IFERROR(VLOOKUP(J200,'Obs Tecnicas'!$D:$I,5,0),O200)</f>
        <v>44761</v>
      </c>
      <c r="Q200" s="81" t="str">
        <f ca="1">IF(P200&lt;&gt;"",IF(P200+365&gt;TODAY(),"Calibrado","Vencido"),"")</f>
        <v>Calibrado</v>
      </c>
      <c r="R200" s="83">
        <f>IFERROR(VLOOKUP(J200,'Obs Tecnicas'!$D:$G,2,0),"")</f>
        <v>17434</v>
      </c>
      <c r="S200" s="74" t="str">
        <f>IFERROR(VLOOKUP(J200,'Obs Tecnicas'!$D:$G,3,0),"Hexis")</f>
        <v>ER ANALITICA</v>
      </c>
      <c r="T200" s="74" t="str">
        <f>IFERROR(VLOOKUP(J200,'Obs Tecnicas'!$D:$G,4,0),"")</f>
        <v>Eletrôdo do instrumento encontra-se avariado, impossibilitando o ajuste na escala de pH, liberado somente para uso na escala de condutívidade</v>
      </c>
      <c r="U200" s="2" t="s">
        <v>332</v>
      </c>
      <c r="V200" s="84">
        <f t="shared" si="6"/>
        <v>7</v>
      </c>
      <c r="W200" s="84"/>
      <c r="X200" s="2">
        <f>VLOOKUP(J200,Adicionados!B:M,12,0)</f>
        <v>22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  <c r="QL200" s="2"/>
      <c r="QM200" s="2"/>
      <c r="QN200" s="2"/>
      <c r="QO200" s="2"/>
      <c r="QP200" s="2"/>
      <c r="QQ200" s="2"/>
      <c r="QR200" s="2"/>
      <c r="QS200" s="2"/>
      <c r="QT200" s="2"/>
      <c r="QU200" s="2"/>
      <c r="QV200" s="2"/>
      <c r="QW200" s="2"/>
      <c r="QX200" s="2"/>
      <c r="QY200" s="2"/>
      <c r="QZ200" s="2"/>
      <c r="RA200" s="2"/>
      <c r="RB200" s="2"/>
      <c r="RC200" s="2"/>
      <c r="RD200" s="2"/>
      <c r="RE200" s="2"/>
      <c r="RF200" s="2"/>
      <c r="RG200" s="2"/>
      <c r="RH200" s="2"/>
      <c r="RI200" s="2"/>
      <c r="RJ200" s="2"/>
      <c r="RK200" s="2"/>
      <c r="RL200" s="2"/>
      <c r="RM200" s="2"/>
      <c r="RN200" s="2"/>
      <c r="RO200" s="2"/>
      <c r="RP200" s="2"/>
      <c r="RQ200" s="2"/>
      <c r="RR200" s="2"/>
      <c r="RS200" s="2"/>
      <c r="RT200" s="2"/>
      <c r="RU200" s="2"/>
      <c r="RV200" s="2"/>
      <c r="RW200" s="2"/>
      <c r="RX200" s="2"/>
      <c r="RY200" s="2"/>
      <c r="RZ200" s="2"/>
      <c r="SA200" s="2"/>
      <c r="SB200" s="2"/>
      <c r="SC200" s="2"/>
      <c r="SD200" s="2"/>
      <c r="SE200" s="2"/>
      <c r="SF200" s="2"/>
      <c r="SG200" s="2"/>
      <c r="SH200" s="2"/>
      <c r="SI200" s="2"/>
      <c r="SJ200" s="2"/>
      <c r="SK200" s="2"/>
      <c r="SL200" s="2"/>
      <c r="SM200" s="2"/>
      <c r="SN200" s="2"/>
      <c r="SO200" s="2"/>
      <c r="SP200" s="2"/>
      <c r="SQ200" s="2"/>
      <c r="SR200" s="2"/>
      <c r="SS200" s="2"/>
      <c r="ST200" s="2"/>
      <c r="SU200" s="2"/>
      <c r="SV200" s="2"/>
      <c r="SW200" s="2"/>
      <c r="SX200" s="2"/>
      <c r="SY200" s="2"/>
      <c r="SZ200" s="2"/>
      <c r="TA200" s="2"/>
      <c r="TB200" s="2"/>
      <c r="TC200" s="2"/>
      <c r="TD200" s="2"/>
      <c r="TE200" s="2"/>
      <c r="TF200" s="2"/>
      <c r="TG200" s="2"/>
      <c r="TH200" s="2"/>
      <c r="TI200" s="2"/>
      <c r="TJ200" s="2"/>
      <c r="TK200" s="2"/>
      <c r="TL200" s="2"/>
      <c r="TM200" s="2"/>
      <c r="TN200" s="2"/>
      <c r="TO200" s="2"/>
      <c r="TP200" s="2"/>
      <c r="TQ200" s="2"/>
      <c r="TR200" s="2"/>
      <c r="TS200" s="2"/>
      <c r="TT200" s="2"/>
      <c r="TU200" s="2"/>
      <c r="TV200" s="2"/>
      <c r="TW200" s="2"/>
      <c r="TX200" s="2"/>
      <c r="TY200" s="2"/>
      <c r="TZ200" s="2"/>
      <c r="UA200" s="2"/>
      <c r="UB200" s="2"/>
      <c r="UC200" s="2"/>
      <c r="UD200" s="2"/>
      <c r="UE200" s="2"/>
      <c r="UF200" s="2"/>
      <c r="UG200" s="2"/>
      <c r="UH200" s="2"/>
      <c r="UI200" s="2"/>
      <c r="UJ200" s="2"/>
      <c r="UK200" s="2"/>
      <c r="UL200" s="2"/>
      <c r="UM200" s="2"/>
      <c r="UN200" s="2"/>
      <c r="UO200" s="2"/>
      <c r="UP200" s="2"/>
      <c r="UQ200" s="2"/>
      <c r="UR200" s="2"/>
      <c r="US200" s="2"/>
      <c r="UT200" s="2"/>
      <c r="UU200" s="2"/>
      <c r="UV200" s="2"/>
      <c r="UW200" s="2"/>
      <c r="UX200" s="2"/>
      <c r="UY200" s="2"/>
      <c r="UZ200" s="2"/>
      <c r="VA200" s="2"/>
      <c r="VB200" s="2"/>
      <c r="VC200" s="2"/>
      <c r="VD200" s="2"/>
      <c r="VE200" s="2"/>
      <c r="VF200" s="2"/>
      <c r="VG200" s="2"/>
      <c r="VH200" s="2"/>
      <c r="VI200" s="2"/>
      <c r="VJ200" s="2"/>
      <c r="VK200" s="2"/>
      <c r="VL200" s="2"/>
      <c r="VM200" s="2"/>
      <c r="VN200" s="2"/>
      <c r="VO200" s="2"/>
      <c r="VP200" s="2"/>
      <c r="VQ200" s="2"/>
      <c r="VR200" s="2"/>
      <c r="VS200" s="2"/>
      <c r="VT200" s="2"/>
      <c r="VU200" s="2"/>
      <c r="VV200" s="2"/>
      <c r="VW200" s="2"/>
      <c r="VX200" s="2"/>
      <c r="VY200" s="2"/>
      <c r="VZ200" s="2"/>
      <c r="WA200" s="2"/>
      <c r="WB200" s="2"/>
      <c r="WC200" s="2"/>
      <c r="WD200" s="2"/>
      <c r="WE200" s="2"/>
      <c r="WF200" s="2"/>
      <c r="WG200" s="2"/>
      <c r="WH200" s="2"/>
      <c r="WI200" s="2"/>
      <c r="WJ200" s="2"/>
      <c r="WK200" s="2"/>
      <c r="WL200" s="2"/>
      <c r="WM200" s="2"/>
      <c r="WN200" s="2"/>
      <c r="WO200" s="2"/>
      <c r="WP200" s="2"/>
      <c r="WQ200" s="2"/>
      <c r="WR200" s="2"/>
      <c r="WS200" s="2"/>
      <c r="WT200" s="2"/>
      <c r="WU200" s="2"/>
      <c r="WV200" s="2"/>
      <c r="WW200" s="2"/>
      <c r="WX200" s="2"/>
      <c r="WY200" s="2"/>
      <c r="WZ200" s="2"/>
      <c r="XA200" s="2"/>
      <c r="XB200" s="2"/>
      <c r="XC200" s="2"/>
      <c r="XD200" s="2"/>
      <c r="XE200" s="2"/>
      <c r="XF200" s="2"/>
      <c r="XG200" s="2"/>
      <c r="XH200" s="2"/>
      <c r="XI200" s="2"/>
      <c r="XJ200" s="2"/>
      <c r="XK200" s="2"/>
      <c r="XL200" s="2"/>
      <c r="XM200" s="2"/>
      <c r="XN200" s="2"/>
      <c r="XO200" s="2"/>
      <c r="XP200" s="2"/>
      <c r="XQ200" s="2"/>
      <c r="XR200" s="2"/>
      <c r="XS200" s="2"/>
      <c r="XT200" s="2"/>
      <c r="XU200" s="2"/>
      <c r="XV200" s="2"/>
      <c r="XW200" s="2"/>
      <c r="XX200" s="2"/>
      <c r="XY200" s="2"/>
      <c r="XZ200" s="2"/>
      <c r="YA200" s="2"/>
      <c r="YB200" s="2"/>
      <c r="YC200" s="2"/>
      <c r="YD200" s="2"/>
      <c r="YE200" s="2"/>
      <c r="YF200" s="2"/>
      <c r="YG200" s="2"/>
      <c r="YH200" s="2"/>
      <c r="YI200" s="2"/>
      <c r="YJ200" s="2"/>
      <c r="YK200" s="2"/>
      <c r="YL200" s="2"/>
      <c r="YM200" s="2"/>
      <c r="YN200" s="2"/>
      <c r="YO200" s="2"/>
      <c r="YP200" s="2"/>
      <c r="YQ200" s="2"/>
      <c r="YR200" s="2"/>
      <c r="YS200" s="2"/>
      <c r="YT200" s="2"/>
      <c r="YU200" s="2"/>
      <c r="YV200" s="2"/>
      <c r="YW200" s="2"/>
      <c r="YX200" s="2"/>
      <c r="YY200" s="2"/>
      <c r="YZ200" s="2"/>
      <c r="ZA200" s="2"/>
      <c r="ZB200" s="2"/>
      <c r="ZC200" s="2"/>
      <c r="ZD200" s="2"/>
      <c r="ZE200" s="2"/>
      <c r="ZF200" s="2"/>
      <c r="ZG200" s="2"/>
      <c r="ZH200" s="2"/>
      <c r="ZI200" s="2"/>
      <c r="ZJ200" s="2"/>
      <c r="ZK200" s="2"/>
      <c r="ZL200" s="2"/>
      <c r="ZM200" s="2"/>
      <c r="ZN200" s="2"/>
      <c r="ZO200" s="2"/>
      <c r="ZP200" s="2"/>
      <c r="ZQ200" s="2"/>
      <c r="ZR200" s="2"/>
      <c r="ZS200" s="2"/>
      <c r="ZT200" s="2"/>
      <c r="ZU200" s="2"/>
      <c r="ZV200" s="2"/>
      <c r="ZW200" s="2"/>
      <c r="ZX200" s="2"/>
      <c r="ZY200" s="2"/>
      <c r="ZZ200" s="2"/>
      <c r="AAA200" s="2"/>
      <c r="AAB200" s="2"/>
      <c r="AAC200" s="2"/>
      <c r="AAD200" s="2"/>
      <c r="AAE200" s="2"/>
      <c r="AAF200" s="2"/>
      <c r="AAG200" s="2"/>
      <c r="AAH200" s="2"/>
      <c r="AAI200" s="2"/>
      <c r="AAJ200" s="2"/>
      <c r="AAK200" s="2"/>
      <c r="AAL200" s="2"/>
      <c r="AAM200" s="2"/>
      <c r="AAN200" s="2"/>
      <c r="AAO200" s="2"/>
      <c r="AAP200" s="2"/>
      <c r="AAQ200" s="2"/>
      <c r="AAR200" s="2"/>
      <c r="AAS200" s="2"/>
      <c r="AAT200" s="2"/>
      <c r="AAU200" s="2"/>
      <c r="AAV200" s="2"/>
      <c r="AAW200" s="2"/>
      <c r="AAX200" s="2"/>
      <c r="AAY200" s="2"/>
      <c r="AAZ200" s="2"/>
      <c r="ABA200" s="2"/>
      <c r="ABB200" s="2"/>
      <c r="ABC200" s="2"/>
      <c r="ABD200" s="2"/>
      <c r="ABE200" s="2"/>
      <c r="ABF200" s="2"/>
      <c r="ABG200" s="2"/>
      <c r="ABH200" s="2"/>
      <c r="ABI200" s="2"/>
      <c r="ABJ200" s="2"/>
      <c r="ABK200" s="2"/>
      <c r="ABL200" s="2"/>
      <c r="ABM200" s="2"/>
      <c r="ABN200" s="2"/>
      <c r="ABO200" s="2"/>
      <c r="ABP200" s="2"/>
      <c r="ABQ200" s="2"/>
      <c r="ABR200" s="2"/>
      <c r="ABS200" s="2"/>
      <c r="ABT200" s="2"/>
      <c r="ABU200" s="2"/>
      <c r="ABV200" s="2"/>
      <c r="ABW200" s="2"/>
      <c r="ABX200" s="2"/>
      <c r="ABY200" s="2"/>
      <c r="ABZ200" s="2"/>
      <c r="ACA200" s="2"/>
      <c r="ACB200" s="2"/>
      <c r="ACC200" s="2"/>
      <c r="ACD200" s="2"/>
      <c r="ACE200" s="2"/>
      <c r="ACF200" s="2"/>
      <c r="ACG200" s="2"/>
      <c r="ACH200" s="2"/>
      <c r="ACI200" s="2"/>
      <c r="ACJ200" s="2"/>
      <c r="ACK200" s="2"/>
      <c r="ACL200" s="2"/>
      <c r="ACM200" s="2"/>
      <c r="ACN200" s="2"/>
      <c r="ACO200" s="2"/>
      <c r="ACP200" s="2"/>
      <c r="ACQ200" s="2"/>
      <c r="ACR200" s="2"/>
      <c r="ACS200" s="2"/>
      <c r="ACT200" s="2"/>
      <c r="ACU200" s="2"/>
      <c r="ACV200" s="2"/>
      <c r="ACW200" s="2"/>
      <c r="ACX200" s="2"/>
      <c r="ACY200" s="2"/>
      <c r="ACZ200" s="2"/>
      <c r="ADA200" s="2"/>
      <c r="ADB200" s="2"/>
      <c r="ADC200" s="2"/>
      <c r="ADD200" s="2"/>
      <c r="ADE200" s="2"/>
      <c r="ADF200" s="2"/>
      <c r="ADG200" s="2"/>
      <c r="ADH200" s="2"/>
      <c r="ADI200" s="2"/>
      <c r="ADJ200" s="2"/>
      <c r="ADK200" s="2"/>
      <c r="ADL200" s="2"/>
      <c r="ADM200" s="2"/>
      <c r="ADN200" s="2"/>
      <c r="ADO200" s="2"/>
      <c r="ADP200" s="2"/>
      <c r="ADQ200" s="2"/>
      <c r="ADR200" s="2"/>
      <c r="ADS200" s="2"/>
      <c r="ADT200" s="2"/>
      <c r="ADU200" s="2"/>
      <c r="ADV200" s="2"/>
      <c r="ADW200" s="2"/>
      <c r="ADX200" s="2"/>
      <c r="ADY200" s="2"/>
      <c r="ADZ200" s="2"/>
      <c r="AEA200" s="2"/>
      <c r="AEB200" s="2"/>
      <c r="AEC200" s="2"/>
      <c r="AED200" s="2"/>
      <c r="AEE200" s="2"/>
      <c r="AEF200" s="2"/>
      <c r="AEG200" s="2"/>
      <c r="AEH200" s="2"/>
      <c r="AEI200" s="2"/>
      <c r="AEJ200" s="2"/>
      <c r="AEK200" s="2"/>
      <c r="AEL200" s="2"/>
      <c r="AEM200" s="2"/>
      <c r="AEN200" s="2"/>
      <c r="AEO200" s="2"/>
      <c r="AEP200" s="2"/>
      <c r="AEQ200" s="2"/>
      <c r="AER200" s="2"/>
      <c r="AES200" s="2"/>
      <c r="AET200" s="2"/>
      <c r="AEU200" s="2"/>
      <c r="AEV200" s="2"/>
      <c r="AEW200" s="2"/>
      <c r="AEX200" s="2"/>
      <c r="AEY200" s="2"/>
      <c r="AEZ200" s="2"/>
      <c r="AFA200" s="2"/>
      <c r="AFB200" s="2"/>
      <c r="AFC200" s="2"/>
      <c r="AFD200" s="2"/>
      <c r="AFE200" s="2"/>
      <c r="AFF200" s="2"/>
      <c r="AFG200" s="2"/>
      <c r="AFH200" s="2"/>
      <c r="AFI200" s="2"/>
      <c r="AFJ200" s="2"/>
      <c r="AFK200" s="2"/>
      <c r="AFL200" s="2"/>
      <c r="AFM200" s="2"/>
      <c r="AFN200" s="2"/>
      <c r="AFO200" s="2"/>
      <c r="AFP200" s="2"/>
      <c r="AFQ200" s="2"/>
      <c r="AFR200" s="2"/>
      <c r="AFS200" s="2"/>
      <c r="AFT200" s="2"/>
      <c r="AFU200" s="2"/>
      <c r="AFV200" s="2"/>
      <c r="AFW200" s="2"/>
      <c r="AFX200" s="2"/>
      <c r="AFY200" s="2"/>
      <c r="AFZ200" s="2"/>
      <c r="AGA200" s="2"/>
      <c r="AGB200" s="2"/>
      <c r="AGC200" s="2"/>
      <c r="AGD200" s="2"/>
      <c r="AGE200" s="2"/>
      <c r="AGF200" s="2"/>
      <c r="AGG200" s="2"/>
      <c r="AGH200" s="2"/>
      <c r="AGI200" s="2"/>
      <c r="AGJ200" s="2"/>
      <c r="AGK200" s="2"/>
      <c r="AGL200" s="2"/>
      <c r="AGM200" s="2"/>
      <c r="AGN200" s="2"/>
      <c r="AGO200" s="2"/>
      <c r="AGP200" s="2"/>
      <c r="AGQ200" s="2"/>
      <c r="AGR200" s="2"/>
      <c r="AGS200" s="2"/>
      <c r="AGT200" s="2"/>
      <c r="AGU200" s="2"/>
      <c r="AGV200" s="2"/>
      <c r="AGW200" s="2"/>
      <c r="AGX200" s="2"/>
      <c r="AGY200" s="2"/>
      <c r="AGZ200" s="2"/>
      <c r="AHA200" s="2"/>
      <c r="AHB200" s="2"/>
      <c r="AHC200" s="2"/>
      <c r="AHD200" s="2"/>
      <c r="AHE200" s="2"/>
      <c r="AHF200" s="2"/>
      <c r="AHG200" s="2"/>
      <c r="AHH200" s="2"/>
      <c r="AHI200" s="2"/>
      <c r="AHJ200" s="2"/>
      <c r="AHK200" s="2"/>
      <c r="AHL200" s="2"/>
      <c r="AHM200" s="2"/>
      <c r="AHN200" s="2"/>
      <c r="AHO200" s="2"/>
      <c r="AHP200" s="2"/>
      <c r="AHQ200" s="2"/>
      <c r="AHR200" s="2"/>
      <c r="AHS200" s="2"/>
      <c r="AHT200" s="2"/>
      <c r="AHU200" s="2"/>
      <c r="AHV200" s="2"/>
      <c r="AHW200" s="2"/>
      <c r="AHX200" s="2"/>
      <c r="AHY200" s="2"/>
      <c r="AHZ200" s="2"/>
      <c r="AIA200" s="2"/>
      <c r="AIB200" s="2"/>
      <c r="AIC200" s="2"/>
      <c r="AID200" s="2"/>
      <c r="AIE200" s="2"/>
      <c r="AIF200" s="2"/>
      <c r="AIG200" s="2"/>
      <c r="AIH200" s="2"/>
      <c r="AII200" s="2"/>
      <c r="AIJ200" s="2"/>
      <c r="AIK200" s="2"/>
      <c r="AIL200" s="2"/>
      <c r="AIM200" s="2"/>
      <c r="AIN200" s="2"/>
      <c r="AIO200" s="2"/>
      <c r="AIP200" s="2"/>
      <c r="AIQ200" s="2"/>
      <c r="AIR200" s="2"/>
      <c r="AIS200" s="2"/>
      <c r="AIT200" s="2"/>
      <c r="AIU200" s="2"/>
      <c r="AIV200" s="2"/>
      <c r="AIW200" s="2"/>
      <c r="AIX200" s="2"/>
      <c r="AIY200" s="2"/>
      <c r="AIZ200" s="2"/>
      <c r="AJA200" s="2"/>
      <c r="AJB200" s="2"/>
      <c r="AJC200" s="2"/>
      <c r="AJD200" s="2"/>
      <c r="AJE200" s="2"/>
      <c r="AJF200" s="2"/>
      <c r="AJG200" s="2"/>
      <c r="AJH200" s="2"/>
      <c r="AJI200" s="2"/>
      <c r="AJJ200" s="2"/>
      <c r="AJK200" s="2"/>
      <c r="AJL200" s="2"/>
      <c r="AJM200" s="2"/>
      <c r="AJN200" s="2"/>
      <c r="AJO200" s="2"/>
      <c r="AJP200" s="2"/>
      <c r="AJQ200" s="2"/>
      <c r="AJR200" s="2"/>
      <c r="AJS200" s="2"/>
      <c r="AJT200" s="2"/>
      <c r="AJU200" s="2"/>
      <c r="AJV200" s="2"/>
      <c r="AJW200" s="2"/>
      <c r="AJX200" s="2"/>
      <c r="AJY200" s="2"/>
      <c r="AJZ200" s="2"/>
      <c r="AKA200" s="2"/>
      <c r="AKB200" s="2"/>
      <c r="AKC200" s="2"/>
      <c r="AKD200" s="2"/>
      <c r="AKE200" s="2"/>
      <c r="AKF200" s="2"/>
      <c r="AKG200" s="2"/>
      <c r="AKH200" s="2"/>
      <c r="AKI200" s="2"/>
      <c r="AKJ200" s="2"/>
      <c r="AKK200" s="2"/>
      <c r="AKL200" s="2"/>
      <c r="AKM200" s="2"/>
      <c r="AKN200" s="2"/>
      <c r="AKO200" s="2"/>
      <c r="AKP200" s="2"/>
      <c r="AKQ200" s="2"/>
      <c r="AKR200" s="2"/>
      <c r="AKS200" s="2"/>
      <c r="AKT200" s="2"/>
      <c r="AKU200" s="2"/>
      <c r="AKV200" s="2"/>
      <c r="AKW200" s="2"/>
      <c r="AKX200" s="2"/>
      <c r="AKY200" s="2"/>
      <c r="AKZ200" s="2"/>
      <c r="ALA200" s="2"/>
      <c r="ALB200" s="2"/>
      <c r="ALC200" s="2"/>
      <c r="ALD200" s="2"/>
      <c r="ALE200" s="2"/>
      <c r="ALF200" s="2"/>
      <c r="ALG200" s="2"/>
      <c r="ALH200" s="2"/>
      <c r="ALI200" s="2"/>
      <c r="ALJ200" s="2"/>
      <c r="ALK200" s="2"/>
      <c r="ALL200" s="2"/>
      <c r="ALM200" s="2"/>
      <c r="ALN200" s="2"/>
      <c r="ALO200" s="2"/>
      <c r="ALP200" s="2"/>
      <c r="ALQ200" s="2"/>
      <c r="ALR200" s="2"/>
      <c r="ALS200" s="2"/>
      <c r="ALT200" s="2"/>
      <c r="ALU200" s="2"/>
      <c r="ALV200" s="2"/>
      <c r="ALW200" s="2"/>
      <c r="ALX200" s="2"/>
      <c r="ALY200" s="2"/>
      <c r="ALZ200" s="2"/>
      <c r="AMA200" s="2"/>
      <c r="AMB200" s="2"/>
      <c r="AMC200" s="2"/>
      <c r="AMD200" s="2"/>
      <c r="AME200" s="2"/>
      <c r="AMF200" s="2"/>
      <c r="AMG200" s="2"/>
      <c r="AMH200" s="2"/>
      <c r="AMI200" s="2"/>
      <c r="AMJ200" s="2"/>
    </row>
    <row r="201" spans="1:1024" s="93" customFormat="1" ht="15" customHeight="1">
      <c r="A201" s="74" t="s">
        <v>67</v>
      </c>
      <c r="B201" s="74" t="s">
        <v>1422</v>
      </c>
      <c r="C201" s="79" t="s">
        <v>1423</v>
      </c>
      <c r="D201" s="74" t="s">
        <v>1446</v>
      </c>
      <c r="E201" s="74" t="s">
        <v>343</v>
      </c>
      <c r="F201" s="79" t="s">
        <v>344</v>
      </c>
      <c r="G201" s="74"/>
      <c r="H201" s="74" t="s">
        <v>519</v>
      </c>
      <c r="I201" s="47" t="s">
        <v>218</v>
      </c>
      <c r="J201" s="87">
        <v>62273676</v>
      </c>
      <c r="K201" s="87" t="s">
        <v>84</v>
      </c>
      <c r="L201" s="87" t="s">
        <v>220</v>
      </c>
      <c r="M201" s="74" t="s">
        <v>521</v>
      </c>
      <c r="N201" s="47" t="s">
        <v>78</v>
      </c>
      <c r="O201" s="81"/>
      <c r="P201" s="82">
        <f>IFERROR(VLOOKUP(J201,'Obs Tecnicas'!$D:$I,5,0),O201)</f>
        <v>44761</v>
      </c>
      <c r="Q201" s="81" t="str">
        <f ca="1">IF(P201&lt;&gt;"",IF(P201+365&gt;TODAY(),"Calibrado","Vencido"),"")</f>
        <v>Calibrado</v>
      </c>
      <c r="R201" s="83">
        <f>IFERROR(VLOOKUP(J201,'Obs Tecnicas'!$D:$G,2,0),"")</f>
        <v>17433</v>
      </c>
      <c r="S201" s="74" t="str">
        <f>IFERROR(VLOOKUP(J201,'Obs Tecnicas'!$D:$G,3,0),"Hexis")</f>
        <v>ER ANALITICA</v>
      </c>
      <c r="T201" s="74">
        <f>IFERROR(VLOOKUP(J201,'Obs Tecnicas'!$D:$G,4,0),"")</f>
        <v>0</v>
      </c>
      <c r="U201" s="2" t="s">
        <v>332</v>
      </c>
      <c r="V201" s="84">
        <f t="shared" si="6"/>
        <v>7</v>
      </c>
      <c r="W201" s="84"/>
      <c r="X201" s="2">
        <f>VLOOKUP(J201,Adicionados!B:M,12,0)</f>
        <v>22</v>
      </c>
      <c r="Y201" s="2"/>
      <c r="Z201" s="2"/>
      <c r="AA201" s="2"/>
      <c r="AB201" s="2"/>
      <c r="AC201" s="2"/>
      <c r="AD201" s="2"/>
      <c r="AE201" s="2"/>
      <c r="AF201" s="2">
        <f>317-23</f>
        <v>294</v>
      </c>
      <c r="AG201" s="2"/>
      <c r="AH201" s="2"/>
      <c r="AI201" s="2"/>
      <c r="AJ201" s="2"/>
      <c r="AK201" s="2"/>
      <c r="AL201" s="2"/>
      <c r="AM201" s="2"/>
      <c r="AN201" s="2"/>
      <c r="AO201" s="96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2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  <c r="MH201" s="2"/>
      <c r="MI201" s="2"/>
      <c r="MJ201" s="2"/>
      <c r="MK201" s="2"/>
      <c r="ML201" s="2"/>
      <c r="MM201" s="2"/>
      <c r="MN201" s="2"/>
      <c r="MO201" s="2"/>
      <c r="MP201" s="2"/>
      <c r="MQ201" s="2"/>
      <c r="MR201" s="2"/>
      <c r="MS201" s="2"/>
      <c r="MT201" s="2"/>
      <c r="MU201" s="2"/>
      <c r="MV201" s="2"/>
      <c r="MW201" s="2"/>
      <c r="MX201" s="2"/>
      <c r="MY201" s="2"/>
      <c r="MZ201" s="2"/>
      <c r="NA201" s="2"/>
      <c r="NB201" s="2"/>
      <c r="NC201" s="2"/>
      <c r="ND201" s="2"/>
      <c r="NE201" s="2"/>
      <c r="NF201" s="2"/>
      <c r="NG201" s="2"/>
      <c r="NH201" s="2"/>
      <c r="NI201" s="2"/>
      <c r="NJ201" s="2"/>
      <c r="NK201" s="2"/>
      <c r="NL201" s="2"/>
      <c r="NM201" s="2"/>
      <c r="NN201" s="2"/>
      <c r="NO201" s="2"/>
      <c r="NP201" s="2"/>
      <c r="NQ201" s="2"/>
      <c r="NR201" s="2"/>
      <c r="NS201" s="2"/>
      <c r="NT201" s="2"/>
      <c r="NU201" s="2"/>
      <c r="NV201" s="2"/>
      <c r="NW201" s="2"/>
      <c r="NX201" s="2"/>
      <c r="NY201" s="2"/>
      <c r="NZ201" s="2"/>
      <c r="OA201" s="2"/>
      <c r="OB201" s="2"/>
      <c r="OC201" s="2"/>
      <c r="OD201" s="2"/>
      <c r="OE201" s="2"/>
      <c r="OF201" s="2"/>
      <c r="OG201" s="2"/>
      <c r="OH201" s="2"/>
      <c r="OI201" s="2"/>
      <c r="OJ201" s="2"/>
      <c r="OK201" s="2"/>
      <c r="OL201" s="2"/>
      <c r="OM201" s="2"/>
      <c r="ON201" s="2"/>
      <c r="OO201" s="2"/>
      <c r="OP201" s="2"/>
      <c r="OQ201" s="2"/>
      <c r="OR201" s="2"/>
      <c r="OS201" s="2"/>
      <c r="OT201" s="2"/>
      <c r="OU201" s="2"/>
      <c r="OV201" s="2"/>
      <c r="OW201" s="2"/>
      <c r="OX201" s="2"/>
      <c r="OY201" s="2"/>
      <c r="OZ201" s="2"/>
      <c r="PA201" s="2"/>
      <c r="PB201" s="2"/>
      <c r="PC201" s="2"/>
      <c r="PD201" s="2"/>
      <c r="PE201" s="2"/>
      <c r="PF201" s="2"/>
      <c r="PG201" s="2"/>
      <c r="PH201" s="2"/>
      <c r="PI201" s="2"/>
      <c r="PJ201" s="2"/>
      <c r="PK201" s="2"/>
      <c r="PL201" s="2"/>
      <c r="PM201" s="2"/>
      <c r="PN201" s="2"/>
      <c r="PO201" s="2"/>
      <c r="PP201" s="2"/>
      <c r="PQ201" s="2"/>
      <c r="PR201" s="2"/>
      <c r="PS201" s="2"/>
      <c r="PT201" s="2"/>
      <c r="PU201" s="2"/>
      <c r="PV201" s="2"/>
      <c r="PW201" s="2"/>
      <c r="PX201" s="2"/>
      <c r="PY201" s="2"/>
      <c r="PZ201" s="2"/>
      <c r="QA201" s="2"/>
      <c r="QB201" s="2"/>
      <c r="QC201" s="2"/>
      <c r="QD201" s="2"/>
      <c r="QE201" s="2"/>
      <c r="QF201" s="2"/>
      <c r="QG201" s="2"/>
      <c r="QH201" s="2"/>
      <c r="QI201" s="2"/>
      <c r="QJ201" s="2"/>
      <c r="QK201" s="2"/>
      <c r="QL201" s="2"/>
      <c r="QM201" s="2"/>
      <c r="QN201" s="2"/>
      <c r="QO201" s="2"/>
      <c r="QP201" s="2"/>
      <c r="QQ201" s="2"/>
      <c r="QR201" s="2"/>
      <c r="QS201" s="2"/>
      <c r="QT201" s="2"/>
      <c r="QU201" s="2"/>
      <c r="QV201" s="2"/>
      <c r="QW201" s="2"/>
      <c r="QX201" s="2"/>
      <c r="QY201" s="2"/>
      <c r="QZ201" s="2"/>
      <c r="RA201" s="2"/>
      <c r="RB201" s="2"/>
      <c r="RC201" s="2"/>
      <c r="RD201" s="2"/>
      <c r="RE201" s="2"/>
      <c r="RF201" s="2"/>
      <c r="RG201" s="2"/>
      <c r="RH201" s="2"/>
      <c r="RI201" s="2"/>
      <c r="RJ201" s="2"/>
      <c r="RK201" s="2"/>
      <c r="RL201" s="2"/>
      <c r="RM201" s="2"/>
      <c r="RN201" s="2"/>
      <c r="RO201" s="2"/>
      <c r="RP201" s="2"/>
      <c r="RQ201" s="2"/>
      <c r="RR201" s="2"/>
      <c r="RS201" s="2"/>
      <c r="RT201" s="2"/>
      <c r="RU201" s="2"/>
      <c r="RV201" s="2"/>
      <c r="RW201" s="2"/>
      <c r="RX201" s="2"/>
      <c r="RY201" s="2"/>
      <c r="RZ201" s="2"/>
      <c r="SA201" s="2"/>
      <c r="SB201" s="2"/>
      <c r="SC201" s="2"/>
      <c r="SD201" s="2"/>
      <c r="SE201" s="2"/>
      <c r="SF201" s="2"/>
      <c r="SG201" s="2"/>
      <c r="SH201" s="2"/>
      <c r="SI201" s="2"/>
      <c r="SJ201" s="2"/>
      <c r="SK201" s="2"/>
      <c r="SL201" s="2"/>
      <c r="SM201" s="2"/>
      <c r="SN201" s="2"/>
      <c r="SO201" s="2"/>
      <c r="SP201" s="2"/>
      <c r="SQ201" s="2"/>
      <c r="SR201" s="2"/>
      <c r="SS201" s="2"/>
      <c r="ST201" s="2"/>
      <c r="SU201" s="2"/>
      <c r="SV201" s="2"/>
      <c r="SW201" s="2"/>
      <c r="SX201" s="2"/>
      <c r="SY201" s="2"/>
      <c r="SZ201" s="2"/>
      <c r="TA201" s="2"/>
      <c r="TB201" s="2"/>
      <c r="TC201" s="2"/>
      <c r="TD201" s="2"/>
      <c r="TE201" s="2"/>
      <c r="TF201" s="2"/>
      <c r="TG201" s="2"/>
      <c r="TH201" s="2"/>
      <c r="TI201" s="2"/>
      <c r="TJ201" s="2"/>
      <c r="TK201" s="2"/>
      <c r="TL201" s="2"/>
      <c r="TM201" s="2"/>
      <c r="TN201" s="2"/>
      <c r="TO201" s="2"/>
      <c r="TP201" s="2"/>
      <c r="TQ201" s="2"/>
      <c r="TR201" s="2"/>
      <c r="TS201" s="2"/>
      <c r="TT201" s="2"/>
      <c r="TU201" s="2"/>
      <c r="TV201" s="2"/>
      <c r="TW201" s="2"/>
      <c r="TX201" s="2"/>
      <c r="TY201" s="2"/>
      <c r="TZ201" s="2"/>
      <c r="UA201" s="2"/>
      <c r="UB201" s="2"/>
      <c r="UC201" s="2"/>
      <c r="UD201" s="2"/>
      <c r="UE201" s="2"/>
      <c r="UF201" s="2"/>
      <c r="UG201" s="2"/>
      <c r="UH201" s="2"/>
      <c r="UI201" s="2"/>
      <c r="UJ201" s="2"/>
      <c r="UK201" s="2"/>
      <c r="UL201" s="2"/>
      <c r="UM201" s="2"/>
      <c r="UN201" s="2"/>
      <c r="UO201" s="2"/>
      <c r="UP201" s="2"/>
      <c r="UQ201" s="2"/>
      <c r="UR201" s="2"/>
      <c r="US201" s="2"/>
      <c r="UT201" s="2"/>
      <c r="UU201" s="2"/>
      <c r="UV201" s="2"/>
      <c r="UW201" s="2"/>
      <c r="UX201" s="2"/>
      <c r="UY201" s="2"/>
      <c r="UZ201" s="2"/>
      <c r="VA201" s="2"/>
      <c r="VB201" s="2"/>
      <c r="VC201" s="2"/>
      <c r="VD201" s="2"/>
      <c r="VE201" s="2"/>
      <c r="VF201" s="2"/>
      <c r="VG201" s="2"/>
      <c r="VH201" s="2"/>
      <c r="VI201" s="2"/>
      <c r="VJ201" s="2"/>
      <c r="VK201" s="2"/>
      <c r="VL201" s="2"/>
      <c r="VM201" s="2"/>
      <c r="VN201" s="2"/>
      <c r="VO201" s="2"/>
      <c r="VP201" s="2"/>
      <c r="VQ201" s="2"/>
      <c r="VR201" s="2"/>
      <c r="VS201" s="2"/>
      <c r="VT201" s="2"/>
      <c r="VU201" s="2"/>
      <c r="VV201" s="2"/>
      <c r="VW201" s="2"/>
      <c r="VX201" s="2"/>
      <c r="VY201" s="2"/>
      <c r="VZ201" s="2"/>
      <c r="WA201" s="2"/>
      <c r="WB201" s="2"/>
      <c r="WC201" s="2"/>
      <c r="WD201" s="2"/>
      <c r="WE201" s="2"/>
      <c r="WF201" s="2"/>
      <c r="WG201" s="2"/>
      <c r="WH201" s="2"/>
      <c r="WI201" s="2"/>
      <c r="WJ201" s="2"/>
      <c r="WK201" s="2"/>
      <c r="WL201" s="2"/>
      <c r="WM201" s="2"/>
      <c r="WN201" s="2"/>
      <c r="WO201" s="2"/>
      <c r="WP201" s="2"/>
      <c r="WQ201" s="2"/>
      <c r="WR201" s="2"/>
      <c r="WS201" s="2"/>
      <c r="WT201" s="2"/>
      <c r="WU201" s="2"/>
      <c r="WV201" s="2"/>
      <c r="WW201" s="2"/>
      <c r="WX201" s="2"/>
      <c r="WY201" s="2"/>
      <c r="WZ201" s="2"/>
      <c r="XA201" s="2"/>
      <c r="XB201" s="2"/>
      <c r="XC201" s="2"/>
      <c r="XD201" s="2"/>
      <c r="XE201" s="2"/>
      <c r="XF201" s="2"/>
      <c r="XG201" s="2"/>
      <c r="XH201" s="2"/>
      <c r="XI201" s="2"/>
      <c r="XJ201" s="2"/>
      <c r="XK201" s="2"/>
      <c r="XL201" s="2"/>
      <c r="XM201" s="2"/>
      <c r="XN201" s="2"/>
      <c r="XO201" s="2"/>
      <c r="XP201" s="2"/>
      <c r="XQ201" s="2"/>
      <c r="XR201" s="2"/>
      <c r="XS201" s="2"/>
      <c r="XT201" s="2"/>
      <c r="XU201" s="2"/>
      <c r="XV201" s="2"/>
      <c r="XW201" s="2"/>
      <c r="XX201" s="2"/>
      <c r="XY201" s="2"/>
      <c r="XZ201" s="2"/>
      <c r="YA201" s="2"/>
      <c r="YB201" s="2"/>
      <c r="YC201" s="2"/>
      <c r="YD201" s="2"/>
      <c r="YE201" s="2"/>
      <c r="YF201" s="2"/>
      <c r="YG201" s="2"/>
      <c r="YH201" s="2"/>
      <c r="YI201" s="2"/>
      <c r="YJ201" s="2"/>
      <c r="YK201" s="2"/>
      <c r="YL201" s="2"/>
      <c r="YM201" s="2"/>
      <c r="YN201" s="2"/>
      <c r="YO201" s="2"/>
      <c r="YP201" s="2"/>
      <c r="YQ201" s="2"/>
      <c r="YR201" s="2"/>
      <c r="YS201" s="2"/>
      <c r="YT201" s="2"/>
      <c r="YU201" s="2"/>
      <c r="YV201" s="2"/>
      <c r="YW201" s="2"/>
      <c r="YX201" s="2"/>
      <c r="YY201" s="2"/>
      <c r="YZ201" s="2"/>
      <c r="ZA201" s="2"/>
      <c r="ZB201" s="2"/>
      <c r="ZC201" s="2"/>
      <c r="ZD201" s="2"/>
      <c r="ZE201" s="2"/>
      <c r="ZF201" s="2"/>
      <c r="ZG201" s="2"/>
      <c r="ZH201" s="2"/>
      <c r="ZI201" s="2"/>
      <c r="ZJ201" s="2"/>
      <c r="ZK201" s="2"/>
      <c r="ZL201" s="2"/>
      <c r="ZM201" s="2"/>
      <c r="ZN201" s="2"/>
      <c r="ZO201" s="2"/>
      <c r="ZP201" s="2"/>
      <c r="ZQ201" s="2"/>
      <c r="ZR201" s="2"/>
      <c r="ZS201" s="2"/>
      <c r="ZT201" s="2"/>
      <c r="ZU201" s="2"/>
      <c r="ZV201" s="2"/>
      <c r="ZW201" s="2"/>
      <c r="ZX201" s="2"/>
      <c r="ZY201" s="2"/>
      <c r="ZZ201" s="2"/>
      <c r="AAA201" s="2"/>
      <c r="AAB201" s="2"/>
      <c r="AAC201" s="2"/>
      <c r="AAD201" s="2"/>
      <c r="AAE201" s="2"/>
      <c r="AAF201" s="2"/>
      <c r="AAG201" s="2"/>
      <c r="AAH201" s="2"/>
      <c r="AAI201" s="2"/>
      <c r="AAJ201" s="2"/>
      <c r="AAK201" s="2"/>
      <c r="AAL201" s="2"/>
      <c r="AAM201" s="2"/>
      <c r="AAN201" s="2"/>
      <c r="AAO201" s="2"/>
      <c r="AAP201" s="2"/>
      <c r="AAQ201" s="2"/>
      <c r="AAR201" s="2"/>
      <c r="AAS201" s="2"/>
      <c r="AAT201" s="2"/>
      <c r="AAU201" s="2"/>
      <c r="AAV201" s="2"/>
      <c r="AAW201" s="2"/>
      <c r="AAX201" s="2"/>
      <c r="AAY201" s="2"/>
      <c r="AAZ201" s="2"/>
      <c r="ABA201" s="2"/>
      <c r="ABB201" s="2"/>
      <c r="ABC201" s="2"/>
      <c r="ABD201" s="2"/>
      <c r="ABE201" s="2"/>
      <c r="ABF201" s="2"/>
      <c r="ABG201" s="2"/>
      <c r="ABH201" s="2"/>
      <c r="ABI201" s="2"/>
      <c r="ABJ201" s="2"/>
      <c r="ABK201" s="2"/>
      <c r="ABL201" s="2"/>
      <c r="ABM201" s="2"/>
      <c r="ABN201" s="2"/>
      <c r="ABO201" s="2"/>
      <c r="ABP201" s="2"/>
      <c r="ABQ201" s="2"/>
      <c r="ABR201" s="2"/>
      <c r="ABS201" s="2"/>
      <c r="ABT201" s="2"/>
      <c r="ABU201" s="2"/>
      <c r="ABV201" s="2"/>
      <c r="ABW201" s="2"/>
      <c r="ABX201" s="2"/>
      <c r="ABY201" s="2"/>
      <c r="ABZ201" s="2"/>
      <c r="ACA201" s="2"/>
      <c r="ACB201" s="2"/>
      <c r="ACC201" s="2"/>
      <c r="ACD201" s="2"/>
      <c r="ACE201" s="2"/>
      <c r="ACF201" s="2"/>
      <c r="ACG201" s="2"/>
      <c r="ACH201" s="2"/>
      <c r="ACI201" s="2"/>
      <c r="ACJ201" s="2"/>
      <c r="ACK201" s="2"/>
      <c r="ACL201" s="2"/>
      <c r="ACM201" s="2"/>
      <c r="ACN201" s="2"/>
      <c r="ACO201" s="2"/>
      <c r="ACP201" s="2"/>
      <c r="ACQ201" s="2"/>
      <c r="ACR201" s="2"/>
      <c r="ACS201" s="2"/>
      <c r="ACT201" s="2"/>
      <c r="ACU201" s="2"/>
      <c r="ACV201" s="2"/>
      <c r="ACW201" s="2"/>
      <c r="ACX201" s="2"/>
      <c r="ACY201" s="2"/>
      <c r="ACZ201" s="2"/>
      <c r="ADA201" s="2"/>
      <c r="ADB201" s="2"/>
      <c r="ADC201" s="2"/>
      <c r="ADD201" s="2"/>
      <c r="ADE201" s="2"/>
      <c r="ADF201" s="2"/>
      <c r="ADG201" s="2"/>
      <c r="ADH201" s="2"/>
      <c r="ADI201" s="2"/>
      <c r="ADJ201" s="2"/>
      <c r="ADK201" s="2"/>
      <c r="ADL201" s="2"/>
      <c r="ADM201" s="2"/>
      <c r="ADN201" s="2"/>
      <c r="ADO201" s="2"/>
      <c r="ADP201" s="2"/>
      <c r="ADQ201" s="2"/>
      <c r="ADR201" s="2"/>
      <c r="ADS201" s="2"/>
      <c r="ADT201" s="2"/>
      <c r="ADU201" s="2"/>
      <c r="ADV201" s="2"/>
      <c r="ADW201" s="2"/>
      <c r="ADX201" s="2"/>
      <c r="ADY201" s="2"/>
      <c r="ADZ201" s="2"/>
      <c r="AEA201" s="2"/>
      <c r="AEB201" s="2"/>
      <c r="AEC201" s="2"/>
      <c r="AED201" s="2"/>
      <c r="AEE201" s="2"/>
      <c r="AEF201" s="2"/>
      <c r="AEG201" s="2"/>
      <c r="AEH201" s="2"/>
      <c r="AEI201" s="2"/>
      <c r="AEJ201" s="2"/>
      <c r="AEK201" s="2"/>
      <c r="AEL201" s="2"/>
      <c r="AEM201" s="2"/>
      <c r="AEN201" s="2"/>
      <c r="AEO201" s="2"/>
      <c r="AEP201" s="2"/>
      <c r="AEQ201" s="2"/>
      <c r="AER201" s="2"/>
      <c r="AES201" s="2"/>
      <c r="AET201" s="2"/>
      <c r="AEU201" s="2"/>
      <c r="AEV201" s="2"/>
      <c r="AEW201" s="2"/>
      <c r="AEX201" s="2"/>
      <c r="AEY201" s="2"/>
      <c r="AEZ201" s="2"/>
      <c r="AFA201" s="2"/>
      <c r="AFB201" s="2"/>
      <c r="AFC201" s="2"/>
      <c r="AFD201" s="2"/>
      <c r="AFE201" s="2"/>
      <c r="AFF201" s="2"/>
      <c r="AFG201" s="2"/>
      <c r="AFH201" s="2"/>
      <c r="AFI201" s="2"/>
      <c r="AFJ201" s="2"/>
      <c r="AFK201" s="2"/>
      <c r="AFL201" s="2"/>
      <c r="AFM201" s="2"/>
      <c r="AFN201" s="2"/>
      <c r="AFO201" s="2"/>
      <c r="AFP201" s="2"/>
      <c r="AFQ201" s="2"/>
      <c r="AFR201" s="2"/>
      <c r="AFS201" s="2"/>
      <c r="AFT201" s="2"/>
      <c r="AFU201" s="2"/>
      <c r="AFV201" s="2"/>
      <c r="AFW201" s="2"/>
      <c r="AFX201" s="2"/>
      <c r="AFY201" s="2"/>
      <c r="AFZ201" s="2"/>
      <c r="AGA201" s="2"/>
      <c r="AGB201" s="2"/>
      <c r="AGC201" s="2"/>
      <c r="AGD201" s="2"/>
      <c r="AGE201" s="2"/>
      <c r="AGF201" s="2"/>
      <c r="AGG201" s="2"/>
      <c r="AGH201" s="2"/>
      <c r="AGI201" s="2"/>
      <c r="AGJ201" s="2"/>
      <c r="AGK201" s="2"/>
      <c r="AGL201" s="2"/>
      <c r="AGM201" s="2"/>
      <c r="AGN201" s="2"/>
      <c r="AGO201" s="2"/>
      <c r="AGP201" s="2"/>
      <c r="AGQ201" s="2"/>
      <c r="AGR201" s="2"/>
      <c r="AGS201" s="2"/>
      <c r="AGT201" s="2"/>
      <c r="AGU201" s="2"/>
      <c r="AGV201" s="2"/>
      <c r="AGW201" s="2"/>
      <c r="AGX201" s="2"/>
      <c r="AGY201" s="2"/>
      <c r="AGZ201" s="2"/>
      <c r="AHA201" s="2"/>
      <c r="AHB201" s="2"/>
      <c r="AHC201" s="2"/>
      <c r="AHD201" s="2"/>
      <c r="AHE201" s="2"/>
      <c r="AHF201" s="2"/>
      <c r="AHG201" s="2"/>
      <c r="AHH201" s="2"/>
      <c r="AHI201" s="2"/>
      <c r="AHJ201" s="2"/>
      <c r="AHK201" s="2"/>
      <c r="AHL201" s="2"/>
      <c r="AHM201" s="2"/>
      <c r="AHN201" s="2"/>
      <c r="AHO201" s="2"/>
      <c r="AHP201" s="2"/>
      <c r="AHQ201" s="2"/>
      <c r="AHR201" s="2"/>
      <c r="AHS201" s="2"/>
      <c r="AHT201" s="2"/>
      <c r="AHU201" s="2"/>
      <c r="AHV201" s="2"/>
      <c r="AHW201" s="2"/>
      <c r="AHX201" s="2"/>
      <c r="AHY201" s="2"/>
      <c r="AHZ201" s="2"/>
      <c r="AIA201" s="2"/>
      <c r="AIB201" s="2"/>
      <c r="AIC201" s="2"/>
      <c r="AID201" s="2"/>
      <c r="AIE201" s="2"/>
      <c r="AIF201" s="2"/>
      <c r="AIG201" s="2"/>
      <c r="AIH201" s="2"/>
      <c r="AII201" s="2"/>
      <c r="AIJ201" s="2"/>
      <c r="AIK201" s="2"/>
      <c r="AIL201" s="2"/>
      <c r="AIM201" s="2"/>
      <c r="AIN201" s="2"/>
      <c r="AIO201" s="2"/>
      <c r="AIP201" s="2"/>
      <c r="AIQ201" s="2"/>
      <c r="AIR201" s="2"/>
      <c r="AIS201" s="2"/>
      <c r="AIT201" s="2"/>
      <c r="AIU201" s="2"/>
      <c r="AIV201" s="2"/>
      <c r="AIW201" s="2"/>
      <c r="AIX201" s="2"/>
      <c r="AIY201" s="2"/>
      <c r="AIZ201" s="2"/>
      <c r="AJA201" s="2"/>
      <c r="AJB201" s="2"/>
      <c r="AJC201" s="2"/>
      <c r="AJD201" s="2"/>
      <c r="AJE201" s="2"/>
      <c r="AJF201" s="2"/>
      <c r="AJG201" s="2"/>
      <c r="AJH201" s="2"/>
      <c r="AJI201" s="2"/>
      <c r="AJJ201" s="2"/>
      <c r="AJK201" s="2"/>
      <c r="AJL201" s="2"/>
      <c r="AJM201" s="2"/>
      <c r="AJN201" s="2"/>
      <c r="AJO201" s="2"/>
      <c r="AJP201" s="2"/>
      <c r="AJQ201" s="2"/>
      <c r="AJR201" s="2"/>
      <c r="AJS201" s="2"/>
      <c r="AJT201" s="2"/>
      <c r="AJU201" s="2"/>
      <c r="AJV201" s="2"/>
      <c r="AJW201" s="2"/>
      <c r="AJX201" s="2"/>
      <c r="AJY201" s="2"/>
      <c r="AJZ201" s="2"/>
      <c r="AKA201" s="2"/>
      <c r="AKB201" s="2"/>
      <c r="AKC201" s="2"/>
      <c r="AKD201" s="2"/>
      <c r="AKE201" s="2"/>
      <c r="AKF201" s="2"/>
      <c r="AKG201" s="2"/>
      <c r="AKH201" s="2"/>
      <c r="AKI201" s="2"/>
      <c r="AKJ201" s="2"/>
      <c r="AKK201" s="2"/>
      <c r="AKL201" s="2"/>
      <c r="AKM201" s="2"/>
      <c r="AKN201" s="2"/>
      <c r="AKO201" s="2"/>
      <c r="AKP201" s="2"/>
      <c r="AKQ201" s="2"/>
      <c r="AKR201" s="2"/>
      <c r="AKS201" s="2"/>
      <c r="AKT201" s="2"/>
      <c r="AKU201" s="2"/>
      <c r="AKV201" s="2"/>
      <c r="AKW201" s="2"/>
      <c r="AKX201" s="2"/>
      <c r="AKY201" s="2"/>
      <c r="AKZ201" s="2"/>
      <c r="ALA201" s="2"/>
      <c r="ALB201" s="2"/>
      <c r="ALC201" s="2"/>
      <c r="ALD201" s="2"/>
      <c r="ALE201" s="2"/>
      <c r="ALF201" s="2"/>
      <c r="ALG201" s="2"/>
      <c r="ALH201" s="2"/>
      <c r="ALI201" s="2"/>
      <c r="ALJ201" s="2"/>
      <c r="ALK201" s="2"/>
      <c r="ALL201" s="2"/>
      <c r="ALM201" s="2"/>
      <c r="ALN201" s="2"/>
      <c r="ALO201" s="2"/>
      <c r="ALP201" s="2"/>
      <c r="ALQ201" s="2"/>
      <c r="ALR201" s="2"/>
      <c r="ALS201" s="2"/>
      <c r="ALT201" s="2"/>
      <c r="ALU201" s="2"/>
      <c r="ALV201" s="2"/>
      <c r="ALW201" s="2"/>
      <c r="ALX201" s="2"/>
      <c r="ALY201" s="2"/>
      <c r="ALZ201" s="2"/>
      <c r="AMA201" s="2"/>
      <c r="AMB201" s="2"/>
      <c r="AMC201" s="2"/>
      <c r="AMD201" s="2"/>
      <c r="AME201" s="2"/>
      <c r="AMF201" s="2"/>
      <c r="AMG201" s="2"/>
      <c r="AMH201" s="2"/>
      <c r="AMI201" s="2"/>
      <c r="AMJ201" s="2"/>
    </row>
    <row r="202" spans="1:1024" s="36" customFormat="1">
      <c r="A202" s="74" t="s">
        <v>67</v>
      </c>
      <c r="B202" s="74" t="s">
        <v>1448</v>
      </c>
      <c r="C202" s="79" t="s">
        <v>1449</v>
      </c>
      <c r="D202" s="74"/>
      <c r="E202" s="74" t="s">
        <v>343</v>
      </c>
      <c r="F202" s="79" t="s">
        <v>344</v>
      </c>
      <c r="G202" s="74"/>
      <c r="H202" s="74" t="s">
        <v>519</v>
      </c>
      <c r="I202" s="74" t="s">
        <v>218</v>
      </c>
      <c r="J202" s="80">
        <v>6258650</v>
      </c>
      <c r="K202" s="74" t="s">
        <v>84</v>
      </c>
      <c r="L202" s="74" t="s">
        <v>220</v>
      </c>
      <c r="M202" s="74" t="s">
        <v>521</v>
      </c>
      <c r="N202" s="74" t="s">
        <v>78</v>
      </c>
      <c r="O202" s="81">
        <v>44369</v>
      </c>
      <c r="P202" s="82">
        <f>IFERROR(VLOOKUP(J202,'Obs Tecnicas'!$D:$I,5,0),O202)</f>
        <v>44761</v>
      </c>
      <c r="Q202" s="81" t="str">
        <f ca="1">IF(P202&lt;&gt;"",IF(P202+365&gt;TODAY(),"Calibrado","Vencido"),"")</f>
        <v>Calibrado</v>
      </c>
      <c r="R202" s="83">
        <f>IFERROR(VLOOKUP(J202,'Obs Tecnicas'!$D:$G,2,0),"")</f>
        <v>17440</v>
      </c>
      <c r="S202" s="74" t="str">
        <f>IFERROR(VLOOKUP(J202,'Obs Tecnicas'!$D:$G,3,0),"Hexis")</f>
        <v>ER ANALITICA</v>
      </c>
      <c r="T202" s="74">
        <f>IFERROR(VLOOKUP(J202,'Obs Tecnicas'!$D:$G,4,0),"")</f>
        <v>0</v>
      </c>
      <c r="U202" s="2" t="s">
        <v>332</v>
      </c>
      <c r="V202" s="84">
        <f t="shared" si="6"/>
        <v>7</v>
      </c>
      <c r="W202" s="84">
        <v>6</v>
      </c>
      <c r="X202" s="2" t="e">
        <f>VLOOKUP(J202,Adicionados!B:M,12,0)</f>
        <v>#N/A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  <c r="CX202" s="85"/>
      <c r="CY202" s="85"/>
      <c r="CZ202" s="85"/>
      <c r="DA202" s="85"/>
      <c r="DB202" s="85"/>
      <c r="DC202" s="85"/>
      <c r="DD202" s="85"/>
      <c r="DE202" s="85"/>
      <c r="DF202" s="85"/>
      <c r="DG202" s="85"/>
      <c r="DH202" s="85"/>
      <c r="DI202" s="85"/>
      <c r="DJ202" s="85"/>
      <c r="DK202" s="85"/>
      <c r="DL202" s="85"/>
      <c r="DM202" s="85"/>
      <c r="DN202" s="85"/>
      <c r="DO202" s="85"/>
      <c r="DP202" s="85"/>
      <c r="DQ202" s="85"/>
      <c r="DR202" s="85"/>
      <c r="DS202" s="85"/>
      <c r="DT202" s="85"/>
      <c r="DU202" s="85"/>
      <c r="DV202" s="85"/>
      <c r="DW202" s="85"/>
      <c r="DX202" s="85"/>
      <c r="DY202" s="85"/>
      <c r="DZ202" s="85"/>
      <c r="EA202" s="85"/>
      <c r="EB202" s="85"/>
      <c r="EC202" s="85"/>
      <c r="ED202" s="85"/>
      <c r="EE202" s="85"/>
      <c r="EF202" s="85"/>
      <c r="EG202" s="85"/>
      <c r="EH202" s="85"/>
      <c r="EI202" s="85"/>
      <c r="EJ202" s="85"/>
      <c r="EK202" s="85"/>
      <c r="EL202" s="85"/>
      <c r="EM202" s="85"/>
      <c r="EN202" s="85"/>
      <c r="EO202" s="85"/>
      <c r="EP202" s="85"/>
      <c r="EQ202" s="85"/>
      <c r="ER202" s="85"/>
      <c r="ES202" s="85"/>
      <c r="ET202" s="85"/>
      <c r="EU202" s="85"/>
      <c r="EV202" s="85"/>
      <c r="EW202" s="85"/>
      <c r="EX202" s="85"/>
      <c r="EY202" s="85"/>
      <c r="EZ202" s="85"/>
      <c r="FA202" s="85"/>
      <c r="FB202" s="85"/>
      <c r="FC202" s="85"/>
      <c r="FD202" s="85"/>
      <c r="FE202" s="85"/>
      <c r="FF202" s="85"/>
      <c r="FG202" s="85"/>
      <c r="FH202" s="85"/>
      <c r="FI202" s="85"/>
      <c r="FJ202" s="85"/>
      <c r="FK202" s="85"/>
      <c r="FL202" s="85"/>
      <c r="FM202" s="85"/>
      <c r="FN202" s="85"/>
      <c r="FO202" s="85"/>
      <c r="FP202" s="85"/>
      <c r="FQ202" s="85"/>
      <c r="FR202" s="85"/>
      <c r="FS202" s="85"/>
      <c r="FT202" s="85"/>
      <c r="FU202" s="85"/>
      <c r="FV202" s="85"/>
      <c r="FW202" s="85"/>
      <c r="FX202" s="85"/>
      <c r="FY202" s="85"/>
      <c r="FZ202" s="85"/>
      <c r="GA202" s="85"/>
      <c r="GB202" s="85"/>
      <c r="GC202" s="85"/>
      <c r="GD202" s="85"/>
      <c r="GE202" s="85"/>
      <c r="GF202" s="85"/>
      <c r="GG202" s="85"/>
      <c r="GH202" s="85"/>
      <c r="GI202" s="85"/>
      <c r="GJ202" s="85"/>
      <c r="GK202" s="85"/>
      <c r="GL202" s="85"/>
      <c r="GM202" s="85"/>
      <c r="GN202" s="85"/>
      <c r="GO202" s="85"/>
      <c r="GP202" s="85"/>
      <c r="GQ202" s="85"/>
      <c r="GR202" s="85"/>
      <c r="GS202" s="85"/>
      <c r="GT202" s="85"/>
      <c r="GU202" s="85"/>
      <c r="GV202" s="85"/>
      <c r="GW202" s="85"/>
      <c r="GX202" s="85"/>
      <c r="GY202" s="85"/>
      <c r="GZ202" s="85"/>
      <c r="HA202" s="85"/>
      <c r="HB202" s="85"/>
      <c r="HC202" s="85"/>
      <c r="HD202" s="85"/>
      <c r="HE202" s="85"/>
      <c r="HF202" s="85"/>
      <c r="HG202" s="85"/>
      <c r="HH202" s="85"/>
      <c r="HI202" s="85"/>
      <c r="HJ202" s="85"/>
      <c r="HK202" s="85"/>
      <c r="HL202" s="85"/>
      <c r="HM202" s="85"/>
      <c r="HN202" s="85"/>
      <c r="HO202" s="85"/>
      <c r="HP202" s="85"/>
      <c r="HQ202" s="85"/>
      <c r="HR202" s="85"/>
      <c r="HS202" s="85"/>
      <c r="HT202" s="85"/>
      <c r="HU202" s="85"/>
      <c r="HV202" s="85"/>
      <c r="HW202" s="85"/>
      <c r="HX202" s="85"/>
      <c r="HY202" s="85"/>
      <c r="HZ202" s="85"/>
      <c r="IA202" s="85"/>
      <c r="IB202" s="85"/>
      <c r="IC202" s="85"/>
      <c r="ID202" s="85"/>
      <c r="IE202" s="85"/>
      <c r="IF202" s="85"/>
      <c r="IG202" s="85"/>
      <c r="IH202" s="85"/>
      <c r="II202" s="85"/>
      <c r="IJ202" s="85"/>
      <c r="IK202" s="85"/>
      <c r="IL202" s="85"/>
      <c r="IM202" s="85"/>
      <c r="IN202" s="85"/>
      <c r="IO202" s="85"/>
      <c r="IP202" s="85"/>
      <c r="IQ202" s="85"/>
      <c r="IR202" s="85"/>
      <c r="IS202" s="85"/>
      <c r="IT202" s="85"/>
      <c r="IU202" s="85"/>
      <c r="IV202" s="85"/>
      <c r="IW202" s="85"/>
      <c r="IX202" s="85"/>
      <c r="IY202" s="85"/>
      <c r="IZ202" s="85"/>
      <c r="JA202" s="85"/>
      <c r="JB202" s="85"/>
      <c r="JC202" s="85"/>
      <c r="JD202" s="85"/>
      <c r="JE202" s="85"/>
      <c r="JF202" s="85"/>
      <c r="JG202" s="85"/>
      <c r="JH202" s="85"/>
      <c r="JI202" s="85"/>
      <c r="JJ202" s="85"/>
      <c r="JK202" s="85"/>
      <c r="JL202" s="85"/>
      <c r="JM202" s="85"/>
      <c r="JN202" s="85"/>
      <c r="JO202" s="85"/>
      <c r="JP202" s="85"/>
      <c r="JQ202" s="85"/>
      <c r="JR202" s="85"/>
      <c r="JS202" s="85"/>
      <c r="JT202" s="85"/>
      <c r="JU202" s="85"/>
      <c r="JV202" s="85"/>
      <c r="JW202" s="85"/>
      <c r="JX202" s="85"/>
      <c r="JY202" s="85"/>
      <c r="JZ202" s="85"/>
      <c r="KA202" s="85"/>
      <c r="KB202" s="85"/>
      <c r="KC202" s="85"/>
      <c r="KD202" s="85"/>
      <c r="KE202" s="85"/>
      <c r="KF202" s="85"/>
      <c r="KG202" s="85"/>
      <c r="KH202" s="85"/>
      <c r="KI202" s="85"/>
      <c r="KJ202" s="85"/>
      <c r="KK202" s="85"/>
      <c r="KL202" s="85"/>
      <c r="KM202" s="85"/>
      <c r="KN202" s="85"/>
      <c r="KO202" s="85"/>
      <c r="KP202" s="85"/>
      <c r="KQ202" s="85"/>
      <c r="KR202" s="85"/>
      <c r="KS202" s="85"/>
      <c r="KT202" s="85"/>
      <c r="KU202" s="85"/>
      <c r="KV202" s="85"/>
      <c r="KW202" s="85"/>
      <c r="KX202" s="85"/>
      <c r="KY202" s="85"/>
      <c r="KZ202" s="85"/>
      <c r="LA202" s="85"/>
      <c r="LB202" s="85"/>
      <c r="LC202" s="85"/>
      <c r="LD202" s="85"/>
      <c r="LE202" s="85"/>
      <c r="LF202" s="85"/>
      <c r="LG202" s="85"/>
      <c r="LH202" s="85"/>
      <c r="LI202" s="85"/>
      <c r="LJ202" s="85"/>
      <c r="LK202" s="85"/>
      <c r="LL202" s="85"/>
      <c r="LM202" s="85"/>
      <c r="LN202" s="85"/>
      <c r="LO202" s="85"/>
      <c r="LP202" s="85"/>
      <c r="LQ202" s="85"/>
      <c r="LR202" s="85"/>
      <c r="LS202" s="85"/>
      <c r="LT202" s="85"/>
      <c r="LU202" s="85"/>
      <c r="LV202" s="85"/>
      <c r="LW202" s="85"/>
      <c r="LX202" s="85"/>
      <c r="LY202" s="85"/>
      <c r="LZ202" s="85"/>
      <c r="MA202" s="85"/>
      <c r="MB202" s="85"/>
      <c r="MC202" s="85"/>
      <c r="MD202" s="85"/>
      <c r="ME202" s="85"/>
      <c r="MF202" s="85"/>
      <c r="MG202" s="85"/>
      <c r="MH202" s="85"/>
      <c r="MI202" s="85"/>
      <c r="MJ202" s="85"/>
      <c r="MK202" s="85"/>
      <c r="ML202" s="85"/>
      <c r="MM202" s="85"/>
      <c r="MN202" s="85"/>
      <c r="MO202" s="85"/>
      <c r="MP202" s="85"/>
      <c r="MQ202" s="85"/>
      <c r="MR202" s="85"/>
      <c r="MS202" s="85"/>
      <c r="MT202" s="85"/>
      <c r="MU202" s="85"/>
      <c r="MV202" s="85"/>
      <c r="MW202" s="85"/>
      <c r="MX202" s="85"/>
      <c r="MY202" s="85"/>
      <c r="MZ202" s="85"/>
      <c r="NA202" s="85"/>
      <c r="NB202" s="85"/>
      <c r="NC202" s="85"/>
      <c r="ND202" s="85"/>
      <c r="NE202" s="85"/>
      <c r="NF202" s="85"/>
      <c r="NG202" s="85"/>
      <c r="NH202" s="85"/>
      <c r="NI202" s="85"/>
      <c r="NJ202" s="85"/>
      <c r="NK202" s="85"/>
      <c r="NL202" s="85"/>
      <c r="NM202" s="85"/>
      <c r="NN202" s="85"/>
      <c r="NO202" s="85"/>
      <c r="NP202" s="85"/>
      <c r="NQ202" s="85"/>
      <c r="NR202" s="85"/>
      <c r="NS202" s="85"/>
      <c r="NT202" s="85"/>
      <c r="NU202" s="85"/>
      <c r="NV202" s="85"/>
      <c r="NW202" s="85"/>
      <c r="NX202" s="85"/>
      <c r="NY202" s="85"/>
      <c r="NZ202" s="85"/>
      <c r="OA202" s="85"/>
      <c r="OB202" s="85"/>
      <c r="OC202" s="85"/>
      <c r="OD202" s="85"/>
      <c r="OE202" s="85"/>
      <c r="OF202" s="85"/>
      <c r="OG202" s="85"/>
      <c r="OH202" s="85"/>
      <c r="OI202" s="85"/>
      <c r="OJ202" s="85"/>
      <c r="OK202" s="85"/>
      <c r="OL202" s="85"/>
      <c r="OM202" s="85"/>
      <c r="ON202" s="85"/>
      <c r="OO202" s="85"/>
      <c r="OP202" s="85"/>
      <c r="OQ202" s="85"/>
      <c r="OR202" s="85"/>
      <c r="OS202" s="85"/>
      <c r="OT202" s="85"/>
      <c r="OU202" s="85"/>
      <c r="OV202" s="85"/>
      <c r="OW202" s="85"/>
      <c r="OX202" s="85"/>
      <c r="OY202" s="85"/>
      <c r="OZ202" s="85"/>
      <c r="PA202" s="85"/>
      <c r="PB202" s="85"/>
      <c r="PC202" s="85"/>
      <c r="PD202" s="85"/>
      <c r="PE202" s="85"/>
      <c r="PF202" s="85"/>
      <c r="PG202" s="85"/>
      <c r="PH202" s="85"/>
      <c r="PI202" s="85"/>
      <c r="PJ202" s="85"/>
      <c r="PK202" s="85"/>
      <c r="PL202" s="85"/>
      <c r="PM202" s="85"/>
      <c r="PN202" s="85"/>
      <c r="PO202" s="85"/>
      <c r="PP202" s="85"/>
      <c r="PQ202" s="85"/>
      <c r="PR202" s="85"/>
      <c r="PS202" s="85"/>
      <c r="PT202" s="85"/>
      <c r="PU202" s="85"/>
      <c r="PV202" s="85"/>
      <c r="PW202" s="85"/>
      <c r="PX202" s="85"/>
      <c r="PY202" s="85"/>
      <c r="PZ202" s="85"/>
      <c r="QA202" s="85"/>
      <c r="QB202" s="85"/>
      <c r="QC202" s="85"/>
      <c r="QD202" s="85"/>
      <c r="QE202" s="85"/>
      <c r="QF202" s="85"/>
      <c r="QG202" s="85"/>
      <c r="QH202" s="85"/>
      <c r="QI202" s="85"/>
      <c r="QJ202" s="85"/>
      <c r="QK202" s="85"/>
      <c r="QL202" s="85"/>
      <c r="QM202" s="85"/>
      <c r="QN202" s="85"/>
      <c r="QO202" s="85"/>
      <c r="QP202" s="85"/>
      <c r="QQ202" s="85"/>
      <c r="QR202" s="85"/>
      <c r="QS202" s="85"/>
      <c r="QT202" s="85"/>
      <c r="QU202" s="85"/>
      <c r="QV202" s="85"/>
      <c r="QW202" s="85"/>
      <c r="QX202" s="85"/>
      <c r="QY202" s="85"/>
      <c r="QZ202" s="85"/>
      <c r="RA202" s="85"/>
      <c r="RB202" s="85"/>
      <c r="RC202" s="85"/>
      <c r="RD202" s="85"/>
      <c r="RE202" s="85"/>
      <c r="RF202" s="85"/>
      <c r="RG202" s="85"/>
      <c r="RH202" s="85"/>
      <c r="RI202" s="85"/>
      <c r="RJ202" s="85"/>
      <c r="RK202" s="85"/>
      <c r="RL202" s="85"/>
      <c r="RM202" s="85"/>
      <c r="RN202" s="85"/>
      <c r="RO202" s="85"/>
      <c r="RP202" s="85"/>
      <c r="RQ202" s="85"/>
      <c r="RR202" s="85"/>
      <c r="RS202" s="85"/>
      <c r="RT202" s="85"/>
      <c r="RU202" s="85"/>
      <c r="RV202" s="85"/>
      <c r="RW202" s="85"/>
      <c r="RX202" s="85"/>
      <c r="RY202" s="85"/>
      <c r="RZ202" s="85"/>
      <c r="SA202" s="85"/>
      <c r="SB202" s="85"/>
      <c r="SC202" s="85"/>
      <c r="SD202" s="85"/>
      <c r="SE202" s="85"/>
      <c r="SF202" s="85"/>
      <c r="SG202" s="85"/>
      <c r="SH202" s="85"/>
      <c r="SI202" s="85"/>
      <c r="SJ202" s="85"/>
      <c r="SK202" s="85"/>
      <c r="SL202" s="85"/>
      <c r="SM202" s="85"/>
      <c r="SN202" s="85"/>
      <c r="SO202" s="85"/>
      <c r="SP202" s="85"/>
      <c r="SQ202" s="85"/>
      <c r="SR202" s="85"/>
      <c r="SS202" s="85"/>
      <c r="ST202" s="85"/>
      <c r="SU202" s="85"/>
      <c r="SV202" s="85"/>
      <c r="SW202" s="85"/>
      <c r="SX202" s="85"/>
      <c r="SY202" s="85"/>
      <c r="SZ202" s="85"/>
      <c r="TA202" s="85"/>
      <c r="TB202" s="85"/>
      <c r="TC202" s="85"/>
      <c r="TD202" s="85"/>
      <c r="TE202" s="85"/>
      <c r="TF202" s="85"/>
      <c r="TG202" s="85"/>
      <c r="TH202" s="85"/>
      <c r="TI202" s="85"/>
      <c r="TJ202" s="85"/>
      <c r="TK202" s="85"/>
      <c r="TL202" s="85"/>
      <c r="TM202" s="85"/>
      <c r="TN202" s="85"/>
      <c r="TO202" s="85"/>
      <c r="TP202" s="85"/>
      <c r="TQ202" s="85"/>
      <c r="TR202" s="85"/>
      <c r="TS202" s="85"/>
      <c r="TT202" s="85"/>
      <c r="TU202" s="85"/>
      <c r="TV202" s="85"/>
      <c r="TW202" s="85"/>
      <c r="TX202" s="85"/>
      <c r="TY202" s="85"/>
      <c r="TZ202" s="85"/>
      <c r="UA202" s="85"/>
      <c r="UB202" s="85"/>
      <c r="UC202" s="85"/>
      <c r="UD202" s="85"/>
      <c r="UE202" s="85"/>
      <c r="UF202" s="85"/>
      <c r="UG202" s="85"/>
      <c r="UH202" s="85"/>
      <c r="UI202" s="85"/>
      <c r="UJ202" s="85"/>
      <c r="UK202" s="85"/>
      <c r="UL202" s="85"/>
      <c r="UM202" s="85"/>
      <c r="UN202" s="85"/>
      <c r="UO202" s="85"/>
      <c r="UP202" s="85"/>
      <c r="UQ202" s="85"/>
      <c r="UR202" s="85"/>
      <c r="US202" s="85"/>
      <c r="UT202" s="85"/>
      <c r="UU202" s="85"/>
      <c r="UV202" s="85"/>
      <c r="UW202" s="85"/>
      <c r="UX202" s="85"/>
      <c r="UY202" s="85"/>
      <c r="UZ202" s="85"/>
      <c r="VA202" s="85"/>
      <c r="VB202" s="85"/>
      <c r="VC202" s="85"/>
      <c r="VD202" s="85"/>
      <c r="VE202" s="85"/>
      <c r="VF202" s="85"/>
      <c r="VG202" s="85"/>
      <c r="VH202" s="85"/>
      <c r="VI202" s="85"/>
      <c r="VJ202" s="85"/>
      <c r="VK202" s="85"/>
      <c r="VL202" s="85"/>
      <c r="VM202" s="85"/>
      <c r="VN202" s="85"/>
      <c r="VO202" s="85"/>
      <c r="VP202" s="85"/>
      <c r="VQ202" s="85"/>
      <c r="VR202" s="85"/>
      <c r="VS202" s="85"/>
      <c r="VT202" s="85"/>
      <c r="VU202" s="85"/>
      <c r="VV202" s="85"/>
      <c r="VW202" s="85"/>
      <c r="VX202" s="85"/>
      <c r="VY202" s="85"/>
      <c r="VZ202" s="85"/>
      <c r="WA202" s="85"/>
      <c r="WB202" s="85"/>
      <c r="WC202" s="85"/>
      <c r="WD202" s="85"/>
      <c r="WE202" s="85"/>
      <c r="WF202" s="85"/>
      <c r="WG202" s="85"/>
      <c r="WH202" s="85"/>
      <c r="WI202" s="85"/>
      <c r="WJ202" s="85"/>
      <c r="WK202" s="85"/>
      <c r="WL202" s="85"/>
      <c r="WM202" s="85"/>
      <c r="WN202" s="85"/>
      <c r="WO202" s="85"/>
      <c r="WP202" s="85"/>
      <c r="WQ202" s="85"/>
      <c r="WR202" s="85"/>
      <c r="WS202" s="85"/>
      <c r="WT202" s="85"/>
      <c r="WU202" s="85"/>
      <c r="WV202" s="85"/>
      <c r="WW202" s="85"/>
      <c r="WX202" s="85"/>
      <c r="WY202" s="85"/>
      <c r="WZ202" s="85"/>
      <c r="XA202" s="85"/>
      <c r="XB202" s="85"/>
      <c r="XC202" s="85"/>
      <c r="XD202" s="85"/>
      <c r="XE202" s="85"/>
      <c r="XF202" s="85"/>
      <c r="XG202" s="85"/>
      <c r="XH202" s="85"/>
      <c r="XI202" s="85"/>
      <c r="XJ202" s="85"/>
      <c r="XK202" s="85"/>
      <c r="XL202" s="85"/>
      <c r="XM202" s="85"/>
      <c r="XN202" s="85"/>
      <c r="XO202" s="85"/>
      <c r="XP202" s="85"/>
      <c r="XQ202" s="85"/>
      <c r="XR202" s="85"/>
      <c r="XS202" s="85"/>
      <c r="XT202" s="85"/>
      <c r="XU202" s="85"/>
      <c r="XV202" s="85"/>
      <c r="XW202" s="85"/>
      <c r="XX202" s="85"/>
      <c r="XY202" s="85"/>
      <c r="XZ202" s="85"/>
      <c r="YA202" s="85"/>
      <c r="YB202" s="85"/>
      <c r="YC202" s="85"/>
      <c r="YD202" s="85"/>
      <c r="YE202" s="85"/>
      <c r="YF202" s="85"/>
      <c r="YG202" s="85"/>
      <c r="YH202" s="85"/>
      <c r="YI202" s="85"/>
      <c r="YJ202" s="85"/>
      <c r="YK202" s="85"/>
      <c r="YL202" s="85"/>
      <c r="YM202" s="85"/>
      <c r="YN202" s="85"/>
      <c r="YO202" s="85"/>
      <c r="YP202" s="85"/>
      <c r="YQ202" s="85"/>
      <c r="YR202" s="85"/>
      <c r="YS202" s="85"/>
      <c r="YT202" s="85"/>
      <c r="YU202" s="85"/>
      <c r="YV202" s="85"/>
      <c r="YW202" s="85"/>
      <c r="YX202" s="85"/>
      <c r="YY202" s="85"/>
      <c r="YZ202" s="85"/>
      <c r="ZA202" s="85"/>
      <c r="ZB202" s="85"/>
      <c r="ZC202" s="85"/>
      <c r="ZD202" s="85"/>
      <c r="ZE202" s="85"/>
      <c r="ZF202" s="85"/>
      <c r="ZG202" s="85"/>
      <c r="ZH202" s="85"/>
      <c r="ZI202" s="85"/>
      <c r="ZJ202" s="85"/>
      <c r="ZK202" s="85"/>
      <c r="ZL202" s="85"/>
      <c r="ZM202" s="85"/>
      <c r="ZN202" s="85"/>
      <c r="ZO202" s="85"/>
      <c r="ZP202" s="85"/>
      <c r="ZQ202" s="85"/>
      <c r="ZR202" s="85"/>
      <c r="ZS202" s="85"/>
      <c r="ZT202" s="85"/>
      <c r="ZU202" s="85"/>
      <c r="ZV202" s="85"/>
      <c r="ZW202" s="85"/>
      <c r="ZX202" s="85"/>
      <c r="ZY202" s="85"/>
      <c r="ZZ202" s="85"/>
      <c r="AAA202" s="85"/>
      <c r="AAB202" s="85"/>
      <c r="AAC202" s="85"/>
      <c r="AAD202" s="85"/>
      <c r="AAE202" s="85"/>
      <c r="AAF202" s="85"/>
      <c r="AAG202" s="85"/>
      <c r="AAH202" s="85"/>
      <c r="AAI202" s="85"/>
      <c r="AAJ202" s="85"/>
      <c r="AAK202" s="85"/>
      <c r="AAL202" s="85"/>
      <c r="AAM202" s="85"/>
      <c r="AAN202" s="85"/>
      <c r="AAO202" s="85"/>
      <c r="AAP202" s="85"/>
      <c r="AAQ202" s="85"/>
      <c r="AAR202" s="85"/>
      <c r="AAS202" s="85"/>
      <c r="AAT202" s="85"/>
      <c r="AAU202" s="85"/>
      <c r="AAV202" s="85"/>
      <c r="AAW202" s="85"/>
      <c r="AAX202" s="85"/>
      <c r="AAY202" s="85"/>
      <c r="AAZ202" s="85"/>
      <c r="ABA202" s="85"/>
      <c r="ABB202" s="85"/>
      <c r="ABC202" s="85"/>
      <c r="ABD202" s="85"/>
      <c r="ABE202" s="85"/>
      <c r="ABF202" s="85"/>
      <c r="ABG202" s="85"/>
      <c r="ABH202" s="85"/>
      <c r="ABI202" s="85"/>
      <c r="ABJ202" s="85"/>
      <c r="ABK202" s="85"/>
      <c r="ABL202" s="85"/>
      <c r="ABM202" s="85"/>
      <c r="ABN202" s="85"/>
      <c r="ABO202" s="85"/>
      <c r="ABP202" s="85"/>
      <c r="ABQ202" s="85"/>
      <c r="ABR202" s="85"/>
      <c r="ABS202" s="85"/>
      <c r="ABT202" s="85"/>
      <c r="ABU202" s="85"/>
      <c r="ABV202" s="85"/>
      <c r="ABW202" s="85"/>
      <c r="ABX202" s="85"/>
      <c r="ABY202" s="85"/>
      <c r="ABZ202" s="85"/>
      <c r="ACA202" s="85"/>
      <c r="ACB202" s="85"/>
      <c r="ACC202" s="85"/>
      <c r="ACD202" s="85"/>
      <c r="ACE202" s="85"/>
      <c r="ACF202" s="85"/>
      <c r="ACG202" s="85"/>
      <c r="ACH202" s="85"/>
      <c r="ACI202" s="85"/>
      <c r="ACJ202" s="85"/>
      <c r="ACK202" s="85"/>
      <c r="ACL202" s="85"/>
      <c r="ACM202" s="85"/>
      <c r="ACN202" s="85"/>
      <c r="ACO202" s="85"/>
      <c r="ACP202" s="85"/>
      <c r="ACQ202" s="85"/>
      <c r="ACR202" s="85"/>
      <c r="ACS202" s="85"/>
      <c r="ACT202" s="85"/>
      <c r="ACU202" s="85"/>
      <c r="ACV202" s="85"/>
      <c r="ACW202" s="85"/>
      <c r="ACX202" s="85"/>
      <c r="ACY202" s="85"/>
      <c r="ACZ202" s="85"/>
      <c r="ADA202" s="85"/>
      <c r="ADB202" s="85"/>
      <c r="ADC202" s="85"/>
      <c r="ADD202" s="85"/>
      <c r="ADE202" s="85"/>
      <c r="ADF202" s="85"/>
      <c r="ADG202" s="85"/>
      <c r="ADH202" s="85"/>
      <c r="ADI202" s="85"/>
      <c r="ADJ202" s="85"/>
      <c r="ADK202" s="85"/>
      <c r="ADL202" s="85"/>
      <c r="ADM202" s="85"/>
      <c r="ADN202" s="85"/>
      <c r="ADO202" s="85"/>
      <c r="ADP202" s="85"/>
      <c r="ADQ202" s="85"/>
      <c r="ADR202" s="85"/>
      <c r="ADS202" s="85"/>
      <c r="ADT202" s="85"/>
      <c r="ADU202" s="85"/>
      <c r="ADV202" s="85"/>
      <c r="ADW202" s="85"/>
      <c r="ADX202" s="85"/>
      <c r="ADY202" s="85"/>
      <c r="ADZ202" s="85"/>
      <c r="AEA202" s="85"/>
      <c r="AEB202" s="85"/>
      <c r="AEC202" s="85"/>
      <c r="AED202" s="85"/>
      <c r="AEE202" s="85"/>
      <c r="AEF202" s="85"/>
      <c r="AEG202" s="85"/>
      <c r="AEH202" s="85"/>
      <c r="AEI202" s="85"/>
      <c r="AEJ202" s="85"/>
      <c r="AEK202" s="85"/>
      <c r="AEL202" s="85"/>
      <c r="AEM202" s="85"/>
      <c r="AEN202" s="85"/>
      <c r="AEO202" s="85"/>
      <c r="AEP202" s="85"/>
      <c r="AEQ202" s="85"/>
      <c r="AER202" s="85"/>
      <c r="AES202" s="85"/>
      <c r="AET202" s="85"/>
      <c r="AEU202" s="85"/>
      <c r="AEV202" s="85"/>
      <c r="AEW202" s="85"/>
      <c r="AEX202" s="85"/>
      <c r="AEY202" s="85"/>
      <c r="AEZ202" s="85"/>
      <c r="AFA202" s="85"/>
      <c r="AFB202" s="85"/>
      <c r="AFC202" s="85"/>
      <c r="AFD202" s="85"/>
      <c r="AFE202" s="85"/>
      <c r="AFF202" s="85"/>
      <c r="AFG202" s="85"/>
      <c r="AFH202" s="85"/>
      <c r="AFI202" s="85"/>
      <c r="AFJ202" s="85"/>
      <c r="AFK202" s="85"/>
      <c r="AFL202" s="85"/>
      <c r="AFM202" s="85"/>
      <c r="AFN202" s="85"/>
      <c r="AFO202" s="85"/>
      <c r="AFP202" s="85"/>
      <c r="AFQ202" s="85"/>
      <c r="AFR202" s="85"/>
      <c r="AFS202" s="85"/>
      <c r="AFT202" s="85"/>
      <c r="AFU202" s="85"/>
      <c r="AFV202" s="85"/>
      <c r="AFW202" s="85"/>
      <c r="AFX202" s="85"/>
      <c r="AFY202" s="85"/>
      <c r="AFZ202" s="85"/>
      <c r="AGA202" s="85"/>
      <c r="AGB202" s="85"/>
      <c r="AGC202" s="85"/>
      <c r="AGD202" s="85"/>
      <c r="AGE202" s="85"/>
      <c r="AGF202" s="85"/>
      <c r="AGG202" s="85"/>
      <c r="AGH202" s="85"/>
      <c r="AGI202" s="85"/>
      <c r="AGJ202" s="85"/>
      <c r="AGK202" s="85"/>
      <c r="AGL202" s="85"/>
      <c r="AGM202" s="85"/>
      <c r="AGN202" s="85"/>
      <c r="AGO202" s="85"/>
      <c r="AGP202" s="85"/>
      <c r="AGQ202" s="85"/>
      <c r="AGR202" s="85"/>
      <c r="AGS202" s="85"/>
      <c r="AGT202" s="85"/>
      <c r="AGU202" s="85"/>
      <c r="AGV202" s="85"/>
      <c r="AGW202" s="85"/>
      <c r="AGX202" s="85"/>
      <c r="AGY202" s="85"/>
      <c r="AGZ202" s="85"/>
      <c r="AHA202" s="85"/>
      <c r="AHB202" s="85"/>
      <c r="AHC202" s="85"/>
      <c r="AHD202" s="85"/>
      <c r="AHE202" s="85"/>
      <c r="AHF202" s="85"/>
      <c r="AHG202" s="85"/>
      <c r="AHH202" s="85"/>
      <c r="AHI202" s="85"/>
      <c r="AHJ202" s="85"/>
      <c r="AHK202" s="85"/>
      <c r="AHL202" s="85"/>
      <c r="AHM202" s="85"/>
      <c r="AHN202" s="85"/>
      <c r="AHO202" s="85"/>
      <c r="AHP202" s="85"/>
      <c r="AHQ202" s="85"/>
      <c r="AHR202" s="85"/>
      <c r="AHS202" s="85"/>
      <c r="AHT202" s="85"/>
      <c r="AHU202" s="85"/>
      <c r="AHV202" s="85"/>
      <c r="AHW202" s="85"/>
      <c r="AHX202" s="85"/>
      <c r="AHY202" s="85"/>
      <c r="AHZ202" s="85"/>
      <c r="AIA202" s="85"/>
      <c r="AIB202" s="85"/>
      <c r="AIC202" s="85"/>
      <c r="AID202" s="85"/>
      <c r="AIE202" s="85"/>
      <c r="AIF202" s="85"/>
      <c r="AIG202" s="85"/>
      <c r="AIH202" s="85"/>
      <c r="AII202" s="85"/>
      <c r="AIJ202" s="85"/>
      <c r="AIK202" s="85"/>
      <c r="AIL202" s="85"/>
      <c r="AIM202" s="85"/>
      <c r="AIN202" s="85"/>
      <c r="AIO202" s="85"/>
      <c r="AIP202" s="85"/>
      <c r="AIQ202" s="85"/>
      <c r="AIR202" s="85"/>
      <c r="AIS202" s="85"/>
      <c r="AIT202" s="85"/>
      <c r="AIU202" s="85"/>
      <c r="AIV202" s="85"/>
      <c r="AIW202" s="85"/>
      <c r="AIX202" s="85"/>
      <c r="AIY202" s="85"/>
      <c r="AIZ202" s="85"/>
      <c r="AJA202" s="85"/>
      <c r="AJB202" s="85"/>
      <c r="AJC202" s="85"/>
      <c r="AJD202" s="85"/>
      <c r="AJE202" s="85"/>
      <c r="AJF202" s="85"/>
      <c r="AJG202" s="85"/>
      <c r="AJH202" s="85"/>
      <c r="AJI202" s="85"/>
      <c r="AJJ202" s="85"/>
      <c r="AJK202" s="85"/>
      <c r="AJL202" s="85"/>
      <c r="AJM202" s="85"/>
      <c r="AJN202" s="85"/>
      <c r="AJO202" s="85"/>
      <c r="AJP202" s="85"/>
      <c r="AJQ202" s="85"/>
      <c r="AJR202" s="85"/>
      <c r="AJS202" s="85"/>
      <c r="AJT202" s="85"/>
      <c r="AJU202" s="85"/>
      <c r="AJV202" s="85"/>
      <c r="AJW202" s="85"/>
      <c r="AJX202" s="85"/>
      <c r="AJY202" s="85"/>
      <c r="AJZ202" s="85"/>
      <c r="AKA202" s="85"/>
      <c r="AKB202" s="85"/>
      <c r="AKC202" s="85"/>
      <c r="AKD202" s="85"/>
      <c r="AKE202" s="85"/>
      <c r="AKF202" s="85"/>
      <c r="AKG202" s="85"/>
      <c r="AKH202" s="85"/>
      <c r="AKI202" s="85"/>
      <c r="AKJ202" s="85"/>
      <c r="AKK202" s="85"/>
      <c r="AKL202" s="85"/>
      <c r="AKM202" s="85"/>
      <c r="AKN202" s="85"/>
      <c r="AKO202" s="85"/>
      <c r="AKP202" s="85"/>
      <c r="AKQ202" s="85"/>
      <c r="AKR202" s="85"/>
      <c r="AKS202" s="85"/>
      <c r="AKT202" s="85"/>
      <c r="AKU202" s="85"/>
      <c r="AKV202" s="85"/>
      <c r="AKW202" s="85"/>
      <c r="AKX202" s="85"/>
      <c r="AKY202" s="85"/>
      <c r="AKZ202" s="85"/>
      <c r="ALA202" s="85"/>
      <c r="ALB202" s="85"/>
      <c r="ALC202" s="85"/>
      <c r="ALD202" s="85"/>
      <c r="ALE202" s="85"/>
      <c r="ALF202" s="85"/>
      <c r="ALG202" s="85"/>
      <c r="ALH202" s="85"/>
      <c r="ALI202" s="85"/>
      <c r="ALJ202" s="85"/>
      <c r="ALK202" s="85"/>
      <c r="ALL202" s="85"/>
      <c r="ALM202" s="85"/>
      <c r="ALN202" s="85"/>
      <c r="ALO202" s="85"/>
      <c r="ALP202" s="85"/>
      <c r="ALQ202" s="85"/>
      <c r="ALR202" s="85"/>
      <c r="ALS202" s="85"/>
      <c r="ALT202" s="85"/>
      <c r="ALU202" s="85"/>
      <c r="ALV202" s="85"/>
      <c r="ALW202" s="85"/>
      <c r="ALX202" s="85"/>
      <c r="ALY202" s="85"/>
      <c r="ALZ202" s="85"/>
      <c r="AMA202" s="85"/>
      <c r="AMB202" s="85"/>
      <c r="AMC202" s="85"/>
      <c r="AMD202" s="85"/>
      <c r="AME202" s="85"/>
      <c r="AMF202" s="85"/>
      <c r="AMG202" s="85"/>
      <c r="AMH202" s="85"/>
      <c r="AMI202" s="85"/>
      <c r="AMJ202" s="85"/>
    </row>
    <row r="203" spans="1:1024" ht="15" customHeight="1">
      <c r="A203" s="74" t="s">
        <v>67</v>
      </c>
      <c r="B203" s="74" t="s">
        <v>1448</v>
      </c>
      <c r="C203" s="79" t="s">
        <v>1449</v>
      </c>
      <c r="E203" s="74" t="s">
        <v>343</v>
      </c>
      <c r="F203" s="79" t="s">
        <v>344</v>
      </c>
      <c r="H203" s="74" t="s">
        <v>519</v>
      </c>
      <c r="I203" s="74" t="s">
        <v>218</v>
      </c>
      <c r="J203" s="80">
        <v>6247088</v>
      </c>
      <c r="K203" s="74" t="s">
        <v>84</v>
      </c>
      <c r="L203" s="74" t="s">
        <v>220</v>
      </c>
      <c r="M203" s="74" t="s">
        <v>521</v>
      </c>
      <c r="N203" s="74" t="s">
        <v>78</v>
      </c>
      <c r="O203" s="81">
        <v>44369</v>
      </c>
      <c r="P203" s="82">
        <f>IFERROR(VLOOKUP(J203,'Obs Tecnicas'!$D:$I,5,0),O203)</f>
        <v>44761</v>
      </c>
      <c r="Q203" s="81" t="str">
        <f ca="1">IF(P203&lt;&gt;"",IF(P203+365&gt;TODAY(),"Calibrado","Vencido"),"")</f>
        <v>Calibrado</v>
      </c>
      <c r="R203" s="83">
        <f>IFERROR(VLOOKUP(J203,'Obs Tecnicas'!$D:$G,2,0),"")</f>
        <v>17438</v>
      </c>
      <c r="S203" s="74" t="str">
        <f>IFERROR(VLOOKUP(J203,'Obs Tecnicas'!$D:$G,3,0),"Hexis")</f>
        <v>ER ANALITICA</v>
      </c>
      <c r="T203" s="74" t="str">
        <f>IFERROR(VLOOKUP(J203,'Obs Tecnicas'!$D:$G,4,0),"")</f>
        <v>Eletrôdo do instrumento encontra-se avariado, impossibilitando o ajuste na escala de pH, liberado somente para uso na escala de condutívidade</v>
      </c>
      <c r="U203" s="2" t="s">
        <v>332</v>
      </c>
      <c r="V203" s="84">
        <f t="shared" si="6"/>
        <v>7</v>
      </c>
      <c r="W203" s="84">
        <v>6</v>
      </c>
      <c r="X203" s="2" t="e">
        <f>VLOOKUP(J203,Adicionados!B:M,12,0)</f>
        <v>#N/A</v>
      </c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  <c r="CX203" s="85"/>
      <c r="CY203" s="85"/>
      <c r="CZ203" s="85"/>
      <c r="DA203" s="85"/>
      <c r="DB203" s="85"/>
      <c r="DC203" s="85"/>
      <c r="DD203" s="85"/>
      <c r="DE203" s="85"/>
      <c r="DF203" s="85"/>
      <c r="DG203" s="85"/>
      <c r="DH203" s="85"/>
      <c r="DI203" s="85"/>
      <c r="DJ203" s="85"/>
      <c r="DK203" s="85"/>
      <c r="DL203" s="85"/>
      <c r="DM203" s="85"/>
      <c r="DN203" s="85"/>
      <c r="DO203" s="85"/>
      <c r="DP203" s="85"/>
      <c r="DQ203" s="85"/>
      <c r="DR203" s="85"/>
      <c r="DS203" s="85"/>
      <c r="DT203" s="85"/>
      <c r="DU203" s="85"/>
      <c r="DV203" s="85"/>
      <c r="DW203" s="85"/>
      <c r="DX203" s="85"/>
      <c r="DY203" s="85"/>
      <c r="DZ203" s="85"/>
      <c r="EA203" s="85"/>
      <c r="EB203" s="85"/>
      <c r="EC203" s="85"/>
      <c r="ED203" s="85"/>
      <c r="EE203" s="85"/>
      <c r="EF203" s="85"/>
      <c r="EG203" s="85"/>
      <c r="EH203" s="85"/>
      <c r="EI203" s="85"/>
      <c r="EJ203" s="85"/>
      <c r="EK203" s="85"/>
      <c r="EL203" s="85"/>
      <c r="EM203" s="85"/>
      <c r="EN203" s="85"/>
      <c r="EO203" s="85"/>
      <c r="EP203" s="85"/>
      <c r="EQ203" s="85"/>
      <c r="ER203" s="85"/>
      <c r="ES203" s="85"/>
      <c r="ET203" s="85"/>
      <c r="EU203" s="85"/>
      <c r="EV203" s="85"/>
      <c r="EW203" s="85"/>
      <c r="EX203" s="85"/>
      <c r="EY203" s="85"/>
      <c r="EZ203" s="85"/>
      <c r="FA203" s="85"/>
      <c r="FB203" s="85"/>
      <c r="FC203" s="85"/>
      <c r="FD203" s="85"/>
      <c r="FE203" s="85"/>
      <c r="FF203" s="85"/>
      <c r="FG203" s="85"/>
      <c r="FH203" s="85"/>
      <c r="FI203" s="85"/>
      <c r="FJ203" s="85"/>
      <c r="FK203" s="85"/>
      <c r="FL203" s="85"/>
      <c r="FM203" s="85"/>
      <c r="FN203" s="85"/>
      <c r="FO203" s="85"/>
      <c r="FP203" s="85"/>
      <c r="FQ203" s="85"/>
      <c r="FR203" s="85"/>
      <c r="FS203" s="85"/>
      <c r="FT203" s="85"/>
      <c r="FU203" s="85"/>
      <c r="FV203" s="85"/>
      <c r="FW203" s="85"/>
      <c r="FX203" s="85"/>
      <c r="FY203" s="85"/>
      <c r="FZ203" s="85"/>
      <c r="GA203" s="85"/>
      <c r="GB203" s="85"/>
      <c r="GC203" s="85"/>
      <c r="GD203" s="85"/>
      <c r="GE203" s="85"/>
      <c r="GF203" s="85"/>
      <c r="GG203" s="85"/>
      <c r="GH203" s="85"/>
      <c r="GI203" s="85"/>
      <c r="GJ203" s="85"/>
      <c r="GK203" s="85"/>
      <c r="GL203" s="85"/>
      <c r="GM203" s="85"/>
      <c r="GN203" s="85"/>
      <c r="GO203" s="85"/>
      <c r="GP203" s="85"/>
      <c r="GQ203" s="85"/>
      <c r="GR203" s="85"/>
      <c r="GS203" s="85"/>
      <c r="GT203" s="85"/>
      <c r="GU203" s="85"/>
      <c r="GV203" s="85"/>
      <c r="GW203" s="85"/>
      <c r="GX203" s="85"/>
      <c r="GY203" s="85"/>
      <c r="GZ203" s="85"/>
      <c r="HA203" s="85"/>
      <c r="HB203" s="85"/>
      <c r="HC203" s="85"/>
      <c r="HD203" s="85"/>
      <c r="HE203" s="85"/>
      <c r="HF203" s="85"/>
      <c r="HG203" s="85"/>
      <c r="HH203" s="85"/>
      <c r="HI203" s="85"/>
      <c r="HJ203" s="85"/>
      <c r="HK203" s="85"/>
      <c r="HL203" s="85"/>
      <c r="HM203" s="85"/>
      <c r="HN203" s="85"/>
      <c r="HO203" s="85"/>
      <c r="HP203" s="85"/>
      <c r="HQ203" s="85"/>
      <c r="HR203" s="85"/>
      <c r="HS203" s="85"/>
      <c r="HT203" s="85"/>
      <c r="HU203" s="85"/>
      <c r="HV203" s="85"/>
      <c r="HW203" s="85"/>
      <c r="HX203" s="85"/>
      <c r="HY203" s="85"/>
      <c r="HZ203" s="85"/>
      <c r="IA203" s="85"/>
      <c r="IB203" s="85"/>
      <c r="IC203" s="85"/>
      <c r="ID203" s="85"/>
      <c r="IE203" s="85"/>
      <c r="IF203" s="85"/>
      <c r="IG203" s="85"/>
      <c r="IH203" s="85"/>
      <c r="II203" s="85"/>
      <c r="IJ203" s="85"/>
      <c r="IK203" s="85"/>
      <c r="IL203" s="85"/>
      <c r="IM203" s="85"/>
      <c r="IN203" s="85"/>
      <c r="IO203" s="85"/>
      <c r="IP203" s="85"/>
      <c r="IQ203" s="85"/>
      <c r="IR203" s="85"/>
      <c r="IS203" s="85"/>
      <c r="IT203" s="85"/>
      <c r="IU203" s="85"/>
      <c r="IV203" s="85"/>
      <c r="IW203" s="85"/>
      <c r="IX203" s="85"/>
      <c r="IY203" s="85"/>
      <c r="IZ203" s="85"/>
      <c r="JA203" s="85"/>
      <c r="JB203" s="85"/>
      <c r="JC203" s="85"/>
      <c r="JD203" s="85"/>
      <c r="JE203" s="85"/>
      <c r="JF203" s="85"/>
      <c r="JG203" s="85"/>
      <c r="JH203" s="85"/>
      <c r="JI203" s="85"/>
      <c r="JJ203" s="85"/>
      <c r="JK203" s="85"/>
      <c r="JL203" s="85"/>
      <c r="JM203" s="85"/>
      <c r="JN203" s="85"/>
      <c r="JO203" s="85"/>
      <c r="JP203" s="85"/>
      <c r="JQ203" s="85"/>
      <c r="JR203" s="85"/>
      <c r="JS203" s="85"/>
      <c r="JT203" s="85"/>
      <c r="JU203" s="85"/>
      <c r="JV203" s="85"/>
      <c r="JW203" s="85"/>
      <c r="JX203" s="85"/>
      <c r="JY203" s="85"/>
      <c r="JZ203" s="85"/>
      <c r="KA203" s="85"/>
      <c r="KB203" s="85"/>
      <c r="KC203" s="85"/>
      <c r="KD203" s="85"/>
      <c r="KE203" s="85"/>
      <c r="KF203" s="85"/>
      <c r="KG203" s="85"/>
      <c r="KH203" s="85"/>
      <c r="KI203" s="85"/>
      <c r="KJ203" s="85"/>
      <c r="KK203" s="85"/>
      <c r="KL203" s="85"/>
      <c r="KM203" s="85"/>
      <c r="KN203" s="85"/>
      <c r="KO203" s="85"/>
      <c r="KP203" s="85"/>
      <c r="KQ203" s="85"/>
      <c r="KR203" s="85"/>
      <c r="KS203" s="85"/>
      <c r="KT203" s="85"/>
      <c r="KU203" s="85"/>
      <c r="KV203" s="85"/>
      <c r="KW203" s="85"/>
      <c r="KX203" s="85"/>
      <c r="KY203" s="85"/>
      <c r="KZ203" s="85"/>
      <c r="LA203" s="85"/>
      <c r="LB203" s="85"/>
      <c r="LC203" s="85"/>
      <c r="LD203" s="85"/>
      <c r="LE203" s="85"/>
      <c r="LF203" s="85"/>
      <c r="LG203" s="85"/>
      <c r="LH203" s="85"/>
      <c r="LI203" s="85"/>
      <c r="LJ203" s="85"/>
      <c r="LK203" s="85"/>
      <c r="LL203" s="85"/>
      <c r="LM203" s="85"/>
      <c r="LN203" s="85"/>
      <c r="LO203" s="85"/>
      <c r="LP203" s="85"/>
      <c r="LQ203" s="85"/>
      <c r="LR203" s="85"/>
      <c r="LS203" s="85"/>
      <c r="LT203" s="85"/>
      <c r="LU203" s="85"/>
      <c r="LV203" s="85"/>
      <c r="LW203" s="85"/>
      <c r="LX203" s="85"/>
      <c r="LY203" s="85"/>
      <c r="LZ203" s="85"/>
      <c r="MA203" s="85"/>
      <c r="MB203" s="85"/>
      <c r="MC203" s="85"/>
      <c r="MD203" s="85"/>
      <c r="ME203" s="85"/>
      <c r="MF203" s="85"/>
      <c r="MG203" s="85"/>
      <c r="MH203" s="85"/>
      <c r="MI203" s="85"/>
      <c r="MJ203" s="85"/>
      <c r="MK203" s="85"/>
      <c r="ML203" s="85"/>
      <c r="MM203" s="85"/>
      <c r="MN203" s="85"/>
      <c r="MO203" s="85"/>
      <c r="MP203" s="85"/>
      <c r="MQ203" s="85"/>
      <c r="MR203" s="85"/>
      <c r="MS203" s="85"/>
      <c r="MT203" s="85"/>
      <c r="MU203" s="85"/>
      <c r="MV203" s="85"/>
      <c r="MW203" s="85"/>
      <c r="MX203" s="85"/>
      <c r="MY203" s="85"/>
      <c r="MZ203" s="85"/>
      <c r="NA203" s="85"/>
      <c r="NB203" s="85"/>
      <c r="NC203" s="85"/>
      <c r="ND203" s="85"/>
      <c r="NE203" s="85"/>
      <c r="NF203" s="85"/>
      <c r="NG203" s="85"/>
      <c r="NH203" s="85"/>
      <c r="NI203" s="85"/>
      <c r="NJ203" s="85"/>
      <c r="NK203" s="85"/>
      <c r="NL203" s="85"/>
      <c r="NM203" s="85"/>
      <c r="NN203" s="85"/>
      <c r="NO203" s="85"/>
      <c r="NP203" s="85"/>
      <c r="NQ203" s="85"/>
      <c r="NR203" s="85"/>
      <c r="NS203" s="85"/>
      <c r="NT203" s="85"/>
      <c r="NU203" s="85"/>
      <c r="NV203" s="85"/>
      <c r="NW203" s="85"/>
      <c r="NX203" s="85"/>
      <c r="NY203" s="85"/>
      <c r="NZ203" s="85"/>
      <c r="OA203" s="85"/>
      <c r="OB203" s="85"/>
      <c r="OC203" s="85"/>
      <c r="OD203" s="85"/>
      <c r="OE203" s="85"/>
      <c r="OF203" s="85"/>
      <c r="OG203" s="85"/>
      <c r="OH203" s="85"/>
      <c r="OI203" s="85"/>
      <c r="OJ203" s="85"/>
      <c r="OK203" s="85"/>
      <c r="OL203" s="85"/>
      <c r="OM203" s="85"/>
      <c r="ON203" s="85"/>
      <c r="OO203" s="85"/>
      <c r="OP203" s="85"/>
      <c r="OQ203" s="85"/>
      <c r="OR203" s="85"/>
      <c r="OS203" s="85"/>
      <c r="OT203" s="85"/>
      <c r="OU203" s="85"/>
      <c r="OV203" s="85"/>
      <c r="OW203" s="85"/>
      <c r="OX203" s="85"/>
      <c r="OY203" s="85"/>
      <c r="OZ203" s="85"/>
      <c r="PA203" s="85"/>
      <c r="PB203" s="85"/>
      <c r="PC203" s="85"/>
      <c r="PD203" s="85"/>
      <c r="PE203" s="85"/>
      <c r="PF203" s="85"/>
      <c r="PG203" s="85"/>
      <c r="PH203" s="85"/>
      <c r="PI203" s="85"/>
      <c r="PJ203" s="85"/>
      <c r="PK203" s="85"/>
      <c r="PL203" s="85"/>
      <c r="PM203" s="85"/>
      <c r="PN203" s="85"/>
      <c r="PO203" s="85"/>
      <c r="PP203" s="85"/>
      <c r="PQ203" s="85"/>
      <c r="PR203" s="85"/>
      <c r="PS203" s="85"/>
      <c r="PT203" s="85"/>
      <c r="PU203" s="85"/>
      <c r="PV203" s="85"/>
      <c r="PW203" s="85"/>
      <c r="PX203" s="85"/>
      <c r="PY203" s="85"/>
      <c r="PZ203" s="85"/>
      <c r="QA203" s="85"/>
      <c r="QB203" s="85"/>
      <c r="QC203" s="85"/>
      <c r="QD203" s="85"/>
      <c r="QE203" s="85"/>
      <c r="QF203" s="85"/>
      <c r="QG203" s="85"/>
      <c r="QH203" s="85"/>
      <c r="QI203" s="85"/>
      <c r="QJ203" s="85"/>
      <c r="QK203" s="85"/>
      <c r="QL203" s="85"/>
      <c r="QM203" s="85"/>
      <c r="QN203" s="85"/>
      <c r="QO203" s="85"/>
      <c r="QP203" s="85"/>
      <c r="QQ203" s="85"/>
      <c r="QR203" s="85"/>
      <c r="QS203" s="85"/>
      <c r="QT203" s="85"/>
      <c r="QU203" s="85"/>
      <c r="QV203" s="85"/>
      <c r="QW203" s="85"/>
      <c r="QX203" s="85"/>
      <c r="QY203" s="85"/>
      <c r="QZ203" s="85"/>
      <c r="RA203" s="85"/>
      <c r="RB203" s="85"/>
      <c r="RC203" s="85"/>
      <c r="RD203" s="85"/>
      <c r="RE203" s="85"/>
      <c r="RF203" s="85"/>
      <c r="RG203" s="85"/>
      <c r="RH203" s="85"/>
      <c r="RI203" s="85"/>
      <c r="RJ203" s="85"/>
      <c r="RK203" s="85"/>
      <c r="RL203" s="85"/>
      <c r="RM203" s="85"/>
      <c r="RN203" s="85"/>
      <c r="RO203" s="85"/>
      <c r="RP203" s="85"/>
      <c r="RQ203" s="85"/>
      <c r="RR203" s="85"/>
      <c r="RS203" s="85"/>
      <c r="RT203" s="85"/>
      <c r="RU203" s="85"/>
      <c r="RV203" s="85"/>
      <c r="RW203" s="85"/>
      <c r="RX203" s="85"/>
      <c r="RY203" s="85"/>
      <c r="RZ203" s="85"/>
      <c r="SA203" s="85"/>
      <c r="SB203" s="85"/>
      <c r="SC203" s="85"/>
      <c r="SD203" s="85"/>
      <c r="SE203" s="85"/>
      <c r="SF203" s="85"/>
      <c r="SG203" s="85"/>
      <c r="SH203" s="85"/>
      <c r="SI203" s="85"/>
      <c r="SJ203" s="85"/>
      <c r="SK203" s="85"/>
      <c r="SL203" s="85"/>
      <c r="SM203" s="85"/>
      <c r="SN203" s="85"/>
      <c r="SO203" s="85"/>
      <c r="SP203" s="85"/>
      <c r="SQ203" s="85"/>
      <c r="SR203" s="85"/>
      <c r="SS203" s="85"/>
      <c r="ST203" s="85"/>
      <c r="SU203" s="85"/>
      <c r="SV203" s="85"/>
      <c r="SW203" s="85"/>
      <c r="SX203" s="85"/>
      <c r="SY203" s="85"/>
      <c r="SZ203" s="85"/>
      <c r="TA203" s="85"/>
      <c r="TB203" s="85"/>
      <c r="TC203" s="85"/>
      <c r="TD203" s="85"/>
      <c r="TE203" s="85"/>
      <c r="TF203" s="85"/>
      <c r="TG203" s="85"/>
      <c r="TH203" s="85"/>
      <c r="TI203" s="85"/>
      <c r="TJ203" s="85"/>
      <c r="TK203" s="85"/>
      <c r="TL203" s="85"/>
      <c r="TM203" s="85"/>
      <c r="TN203" s="85"/>
      <c r="TO203" s="85"/>
      <c r="TP203" s="85"/>
      <c r="TQ203" s="85"/>
      <c r="TR203" s="85"/>
      <c r="TS203" s="85"/>
      <c r="TT203" s="85"/>
      <c r="TU203" s="85"/>
      <c r="TV203" s="85"/>
      <c r="TW203" s="85"/>
      <c r="TX203" s="85"/>
      <c r="TY203" s="85"/>
      <c r="TZ203" s="85"/>
      <c r="UA203" s="85"/>
      <c r="UB203" s="85"/>
      <c r="UC203" s="85"/>
      <c r="UD203" s="85"/>
      <c r="UE203" s="85"/>
      <c r="UF203" s="85"/>
      <c r="UG203" s="85"/>
      <c r="UH203" s="85"/>
      <c r="UI203" s="85"/>
      <c r="UJ203" s="85"/>
      <c r="UK203" s="85"/>
      <c r="UL203" s="85"/>
      <c r="UM203" s="85"/>
      <c r="UN203" s="85"/>
      <c r="UO203" s="85"/>
      <c r="UP203" s="85"/>
      <c r="UQ203" s="85"/>
      <c r="UR203" s="85"/>
      <c r="US203" s="85"/>
      <c r="UT203" s="85"/>
      <c r="UU203" s="85"/>
      <c r="UV203" s="85"/>
      <c r="UW203" s="85"/>
      <c r="UX203" s="85"/>
      <c r="UY203" s="85"/>
      <c r="UZ203" s="85"/>
      <c r="VA203" s="85"/>
      <c r="VB203" s="85"/>
      <c r="VC203" s="85"/>
      <c r="VD203" s="85"/>
      <c r="VE203" s="85"/>
      <c r="VF203" s="85"/>
      <c r="VG203" s="85"/>
      <c r="VH203" s="85"/>
      <c r="VI203" s="85"/>
      <c r="VJ203" s="85"/>
      <c r="VK203" s="85"/>
      <c r="VL203" s="85"/>
      <c r="VM203" s="85"/>
      <c r="VN203" s="85"/>
      <c r="VO203" s="85"/>
      <c r="VP203" s="85"/>
      <c r="VQ203" s="85"/>
      <c r="VR203" s="85"/>
      <c r="VS203" s="85"/>
      <c r="VT203" s="85"/>
      <c r="VU203" s="85"/>
      <c r="VV203" s="85"/>
      <c r="VW203" s="85"/>
      <c r="VX203" s="85"/>
      <c r="VY203" s="85"/>
      <c r="VZ203" s="85"/>
      <c r="WA203" s="85"/>
      <c r="WB203" s="85"/>
      <c r="WC203" s="85"/>
      <c r="WD203" s="85"/>
      <c r="WE203" s="85"/>
      <c r="WF203" s="85"/>
      <c r="WG203" s="85"/>
      <c r="WH203" s="85"/>
      <c r="WI203" s="85"/>
      <c r="WJ203" s="85"/>
      <c r="WK203" s="85"/>
      <c r="WL203" s="85"/>
      <c r="WM203" s="85"/>
      <c r="WN203" s="85"/>
      <c r="WO203" s="85"/>
      <c r="WP203" s="85"/>
      <c r="WQ203" s="85"/>
      <c r="WR203" s="85"/>
      <c r="WS203" s="85"/>
      <c r="WT203" s="85"/>
      <c r="WU203" s="85"/>
      <c r="WV203" s="85"/>
      <c r="WW203" s="85"/>
      <c r="WX203" s="85"/>
      <c r="WY203" s="85"/>
      <c r="WZ203" s="85"/>
      <c r="XA203" s="85"/>
      <c r="XB203" s="85"/>
      <c r="XC203" s="85"/>
      <c r="XD203" s="85"/>
      <c r="XE203" s="85"/>
      <c r="XF203" s="85"/>
      <c r="XG203" s="85"/>
      <c r="XH203" s="85"/>
      <c r="XI203" s="85"/>
      <c r="XJ203" s="85"/>
      <c r="XK203" s="85"/>
      <c r="XL203" s="85"/>
      <c r="XM203" s="85"/>
      <c r="XN203" s="85"/>
      <c r="XO203" s="85"/>
      <c r="XP203" s="85"/>
      <c r="XQ203" s="85"/>
      <c r="XR203" s="85"/>
      <c r="XS203" s="85"/>
      <c r="XT203" s="85"/>
      <c r="XU203" s="85"/>
      <c r="XV203" s="85"/>
      <c r="XW203" s="85"/>
      <c r="XX203" s="85"/>
      <c r="XY203" s="85"/>
      <c r="XZ203" s="85"/>
      <c r="YA203" s="85"/>
      <c r="YB203" s="85"/>
      <c r="YC203" s="85"/>
      <c r="YD203" s="85"/>
      <c r="YE203" s="85"/>
      <c r="YF203" s="85"/>
      <c r="YG203" s="85"/>
      <c r="YH203" s="85"/>
      <c r="YI203" s="85"/>
      <c r="YJ203" s="85"/>
      <c r="YK203" s="85"/>
      <c r="YL203" s="85"/>
      <c r="YM203" s="85"/>
      <c r="YN203" s="85"/>
      <c r="YO203" s="85"/>
      <c r="YP203" s="85"/>
      <c r="YQ203" s="85"/>
      <c r="YR203" s="85"/>
      <c r="YS203" s="85"/>
      <c r="YT203" s="85"/>
      <c r="YU203" s="85"/>
      <c r="YV203" s="85"/>
      <c r="YW203" s="85"/>
      <c r="YX203" s="85"/>
      <c r="YY203" s="85"/>
      <c r="YZ203" s="85"/>
      <c r="ZA203" s="85"/>
      <c r="ZB203" s="85"/>
      <c r="ZC203" s="85"/>
      <c r="ZD203" s="85"/>
      <c r="ZE203" s="85"/>
      <c r="ZF203" s="85"/>
      <c r="ZG203" s="85"/>
      <c r="ZH203" s="85"/>
      <c r="ZI203" s="85"/>
      <c r="ZJ203" s="85"/>
      <c r="ZK203" s="85"/>
      <c r="ZL203" s="85"/>
      <c r="ZM203" s="85"/>
      <c r="ZN203" s="85"/>
      <c r="ZO203" s="85"/>
      <c r="ZP203" s="85"/>
      <c r="ZQ203" s="85"/>
      <c r="ZR203" s="85"/>
      <c r="ZS203" s="85"/>
      <c r="ZT203" s="85"/>
      <c r="ZU203" s="85"/>
      <c r="ZV203" s="85"/>
      <c r="ZW203" s="85"/>
      <c r="ZX203" s="85"/>
      <c r="ZY203" s="85"/>
      <c r="ZZ203" s="85"/>
      <c r="AAA203" s="85"/>
      <c r="AAB203" s="85"/>
      <c r="AAC203" s="85"/>
      <c r="AAD203" s="85"/>
      <c r="AAE203" s="85"/>
      <c r="AAF203" s="85"/>
      <c r="AAG203" s="85"/>
      <c r="AAH203" s="85"/>
      <c r="AAI203" s="85"/>
      <c r="AAJ203" s="85"/>
      <c r="AAK203" s="85"/>
      <c r="AAL203" s="85"/>
      <c r="AAM203" s="85"/>
      <c r="AAN203" s="85"/>
      <c r="AAO203" s="85"/>
      <c r="AAP203" s="85"/>
      <c r="AAQ203" s="85"/>
      <c r="AAR203" s="85"/>
      <c r="AAS203" s="85"/>
      <c r="AAT203" s="85"/>
      <c r="AAU203" s="85"/>
      <c r="AAV203" s="85"/>
      <c r="AAW203" s="85"/>
      <c r="AAX203" s="85"/>
      <c r="AAY203" s="85"/>
      <c r="AAZ203" s="85"/>
      <c r="ABA203" s="85"/>
      <c r="ABB203" s="85"/>
      <c r="ABC203" s="85"/>
      <c r="ABD203" s="85"/>
      <c r="ABE203" s="85"/>
      <c r="ABF203" s="85"/>
      <c r="ABG203" s="85"/>
      <c r="ABH203" s="85"/>
      <c r="ABI203" s="85"/>
      <c r="ABJ203" s="85"/>
      <c r="ABK203" s="85"/>
      <c r="ABL203" s="85"/>
      <c r="ABM203" s="85"/>
      <c r="ABN203" s="85"/>
      <c r="ABO203" s="85"/>
      <c r="ABP203" s="85"/>
      <c r="ABQ203" s="85"/>
      <c r="ABR203" s="85"/>
      <c r="ABS203" s="85"/>
      <c r="ABT203" s="85"/>
      <c r="ABU203" s="85"/>
      <c r="ABV203" s="85"/>
      <c r="ABW203" s="85"/>
      <c r="ABX203" s="85"/>
      <c r="ABY203" s="85"/>
      <c r="ABZ203" s="85"/>
      <c r="ACA203" s="85"/>
      <c r="ACB203" s="85"/>
      <c r="ACC203" s="85"/>
      <c r="ACD203" s="85"/>
      <c r="ACE203" s="85"/>
      <c r="ACF203" s="85"/>
      <c r="ACG203" s="85"/>
      <c r="ACH203" s="85"/>
      <c r="ACI203" s="85"/>
      <c r="ACJ203" s="85"/>
      <c r="ACK203" s="85"/>
      <c r="ACL203" s="85"/>
      <c r="ACM203" s="85"/>
      <c r="ACN203" s="85"/>
      <c r="ACO203" s="85"/>
      <c r="ACP203" s="85"/>
      <c r="ACQ203" s="85"/>
      <c r="ACR203" s="85"/>
      <c r="ACS203" s="85"/>
      <c r="ACT203" s="85"/>
      <c r="ACU203" s="85"/>
      <c r="ACV203" s="85"/>
      <c r="ACW203" s="85"/>
      <c r="ACX203" s="85"/>
      <c r="ACY203" s="85"/>
      <c r="ACZ203" s="85"/>
      <c r="ADA203" s="85"/>
      <c r="ADB203" s="85"/>
      <c r="ADC203" s="85"/>
      <c r="ADD203" s="85"/>
      <c r="ADE203" s="85"/>
      <c r="ADF203" s="85"/>
      <c r="ADG203" s="85"/>
      <c r="ADH203" s="85"/>
      <c r="ADI203" s="85"/>
      <c r="ADJ203" s="85"/>
      <c r="ADK203" s="85"/>
      <c r="ADL203" s="85"/>
      <c r="ADM203" s="85"/>
      <c r="ADN203" s="85"/>
      <c r="ADO203" s="85"/>
      <c r="ADP203" s="85"/>
      <c r="ADQ203" s="85"/>
      <c r="ADR203" s="85"/>
      <c r="ADS203" s="85"/>
      <c r="ADT203" s="85"/>
      <c r="ADU203" s="85"/>
      <c r="ADV203" s="85"/>
      <c r="ADW203" s="85"/>
      <c r="ADX203" s="85"/>
      <c r="ADY203" s="85"/>
      <c r="ADZ203" s="85"/>
      <c r="AEA203" s="85"/>
      <c r="AEB203" s="85"/>
      <c r="AEC203" s="85"/>
      <c r="AED203" s="85"/>
      <c r="AEE203" s="85"/>
      <c r="AEF203" s="85"/>
      <c r="AEG203" s="85"/>
      <c r="AEH203" s="85"/>
      <c r="AEI203" s="85"/>
      <c r="AEJ203" s="85"/>
      <c r="AEK203" s="85"/>
      <c r="AEL203" s="85"/>
      <c r="AEM203" s="85"/>
      <c r="AEN203" s="85"/>
      <c r="AEO203" s="85"/>
      <c r="AEP203" s="85"/>
      <c r="AEQ203" s="85"/>
      <c r="AER203" s="85"/>
      <c r="AES203" s="85"/>
      <c r="AET203" s="85"/>
      <c r="AEU203" s="85"/>
      <c r="AEV203" s="85"/>
      <c r="AEW203" s="85"/>
      <c r="AEX203" s="85"/>
      <c r="AEY203" s="85"/>
      <c r="AEZ203" s="85"/>
      <c r="AFA203" s="85"/>
      <c r="AFB203" s="85"/>
      <c r="AFC203" s="85"/>
      <c r="AFD203" s="85"/>
      <c r="AFE203" s="85"/>
      <c r="AFF203" s="85"/>
      <c r="AFG203" s="85"/>
      <c r="AFH203" s="85"/>
      <c r="AFI203" s="85"/>
      <c r="AFJ203" s="85"/>
      <c r="AFK203" s="85"/>
      <c r="AFL203" s="85"/>
      <c r="AFM203" s="85"/>
      <c r="AFN203" s="85"/>
      <c r="AFO203" s="85"/>
      <c r="AFP203" s="85"/>
      <c r="AFQ203" s="85"/>
      <c r="AFR203" s="85"/>
      <c r="AFS203" s="85"/>
      <c r="AFT203" s="85"/>
      <c r="AFU203" s="85"/>
      <c r="AFV203" s="85"/>
      <c r="AFW203" s="85"/>
      <c r="AFX203" s="85"/>
      <c r="AFY203" s="85"/>
      <c r="AFZ203" s="85"/>
      <c r="AGA203" s="85"/>
      <c r="AGB203" s="85"/>
      <c r="AGC203" s="85"/>
      <c r="AGD203" s="85"/>
      <c r="AGE203" s="85"/>
      <c r="AGF203" s="85"/>
      <c r="AGG203" s="85"/>
      <c r="AGH203" s="85"/>
      <c r="AGI203" s="85"/>
      <c r="AGJ203" s="85"/>
      <c r="AGK203" s="85"/>
      <c r="AGL203" s="85"/>
      <c r="AGM203" s="85"/>
      <c r="AGN203" s="85"/>
      <c r="AGO203" s="85"/>
      <c r="AGP203" s="85"/>
      <c r="AGQ203" s="85"/>
      <c r="AGR203" s="85"/>
      <c r="AGS203" s="85"/>
      <c r="AGT203" s="85"/>
      <c r="AGU203" s="85"/>
      <c r="AGV203" s="85"/>
      <c r="AGW203" s="85"/>
      <c r="AGX203" s="85"/>
      <c r="AGY203" s="85"/>
      <c r="AGZ203" s="85"/>
      <c r="AHA203" s="85"/>
      <c r="AHB203" s="85"/>
      <c r="AHC203" s="85"/>
      <c r="AHD203" s="85"/>
      <c r="AHE203" s="85"/>
      <c r="AHF203" s="85"/>
      <c r="AHG203" s="85"/>
      <c r="AHH203" s="85"/>
      <c r="AHI203" s="85"/>
      <c r="AHJ203" s="85"/>
      <c r="AHK203" s="85"/>
      <c r="AHL203" s="85"/>
      <c r="AHM203" s="85"/>
      <c r="AHN203" s="85"/>
      <c r="AHO203" s="85"/>
      <c r="AHP203" s="85"/>
      <c r="AHQ203" s="85"/>
      <c r="AHR203" s="85"/>
      <c r="AHS203" s="85"/>
      <c r="AHT203" s="85"/>
      <c r="AHU203" s="85"/>
      <c r="AHV203" s="85"/>
      <c r="AHW203" s="85"/>
      <c r="AHX203" s="85"/>
      <c r="AHY203" s="85"/>
      <c r="AHZ203" s="85"/>
      <c r="AIA203" s="85"/>
      <c r="AIB203" s="85"/>
      <c r="AIC203" s="85"/>
      <c r="AID203" s="85"/>
      <c r="AIE203" s="85"/>
      <c r="AIF203" s="85"/>
      <c r="AIG203" s="85"/>
      <c r="AIH203" s="85"/>
      <c r="AII203" s="85"/>
      <c r="AIJ203" s="85"/>
      <c r="AIK203" s="85"/>
      <c r="AIL203" s="85"/>
      <c r="AIM203" s="85"/>
      <c r="AIN203" s="85"/>
      <c r="AIO203" s="85"/>
      <c r="AIP203" s="85"/>
      <c r="AIQ203" s="85"/>
      <c r="AIR203" s="85"/>
      <c r="AIS203" s="85"/>
      <c r="AIT203" s="85"/>
      <c r="AIU203" s="85"/>
      <c r="AIV203" s="85"/>
      <c r="AIW203" s="85"/>
      <c r="AIX203" s="85"/>
      <c r="AIY203" s="85"/>
      <c r="AIZ203" s="85"/>
      <c r="AJA203" s="85"/>
      <c r="AJB203" s="85"/>
      <c r="AJC203" s="85"/>
      <c r="AJD203" s="85"/>
      <c r="AJE203" s="85"/>
      <c r="AJF203" s="85"/>
      <c r="AJG203" s="85"/>
      <c r="AJH203" s="85"/>
      <c r="AJI203" s="85"/>
      <c r="AJJ203" s="85"/>
      <c r="AJK203" s="85"/>
      <c r="AJL203" s="85"/>
      <c r="AJM203" s="85"/>
      <c r="AJN203" s="85"/>
      <c r="AJO203" s="85"/>
      <c r="AJP203" s="85"/>
      <c r="AJQ203" s="85"/>
      <c r="AJR203" s="85"/>
      <c r="AJS203" s="85"/>
      <c r="AJT203" s="85"/>
      <c r="AJU203" s="85"/>
      <c r="AJV203" s="85"/>
      <c r="AJW203" s="85"/>
      <c r="AJX203" s="85"/>
      <c r="AJY203" s="85"/>
      <c r="AJZ203" s="85"/>
      <c r="AKA203" s="85"/>
      <c r="AKB203" s="85"/>
      <c r="AKC203" s="85"/>
      <c r="AKD203" s="85"/>
      <c r="AKE203" s="85"/>
      <c r="AKF203" s="85"/>
      <c r="AKG203" s="85"/>
      <c r="AKH203" s="85"/>
      <c r="AKI203" s="85"/>
      <c r="AKJ203" s="85"/>
      <c r="AKK203" s="85"/>
      <c r="AKL203" s="85"/>
      <c r="AKM203" s="85"/>
      <c r="AKN203" s="85"/>
      <c r="AKO203" s="85"/>
      <c r="AKP203" s="85"/>
      <c r="AKQ203" s="85"/>
      <c r="AKR203" s="85"/>
      <c r="AKS203" s="85"/>
      <c r="AKT203" s="85"/>
      <c r="AKU203" s="85"/>
      <c r="AKV203" s="85"/>
      <c r="AKW203" s="85"/>
      <c r="AKX203" s="85"/>
      <c r="AKY203" s="85"/>
      <c r="AKZ203" s="85"/>
      <c r="ALA203" s="85"/>
      <c r="ALB203" s="85"/>
      <c r="ALC203" s="85"/>
      <c r="ALD203" s="85"/>
      <c r="ALE203" s="85"/>
      <c r="ALF203" s="85"/>
      <c r="ALG203" s="85"/>
      <c r="ALH203" s="85"/>
      <c r="ALI203" s="85"/>
      <c r="ALJ203" s="85"/>
      <c r="ALK203" s="85"/>
      <c r="ALL203" s="85"/>
      <c r="ALM203" s="85"/>
      <c r="ALN203" s="85"/>
      <c r="ALO203" s="85"/>
      <c r="ALP203" s="85"/>
      <c r="ALQ203" s="85"/>
      <c r="ALR203" s="85"/>
      <c r="ALS203" s="85"/>
      <c r="ALT203" s="85"/>
      <c r="ALU203" s="85"/>
      <c r="ALV203" s="85"/>
      <c r="ALW203" s="85"/>
      <c r="ALX203" s="85"/>
      <c r="ALY203" s="85"/>
      <c r="ALZ203" s="85"/>
      <c r="AMA203" s="85"/>
      <c r="AMB203" s="85"/>
      <c r="AMC203" s="85"/>
      <c r="AMD203" s="85"/>
      <c r="AME203" s="85"/>
      <c r="AMF203" s="85"/>
      <c r="AMG203" s="85"/>
      <c r="AMH203" s="85"/>
      <c r="AMI203" s="85"/>
      <c r="AMJ203" s="85"/>
    </row>
    <row r="204" spans="1:1024" ht="15" customHeight="1">
      <c r="A204" s="74" t="s">
        <v>67</v>
      </c>
      <c r="B204" s="74" t="s">
        <v>516</v>
      </c>
      <c r="C204" s="79" t="s">
        <v>517</v>
      </c>
      <c r="D204" s="74" t="s">
        <v>518</v>
      </c>
      <c r="E204" s="74" t="s">
        <v>343</v>
      </c>
      <c r="F204" s="79" t="s">
        <v>344</v>
      </c>
      <c r="G204" s="74" t="s">
        <v>349</v>
      </c>
      <c r="H204" s="74" t="s">
        <v>519</v>
      </c>
      <c r="I204" s="74" t="s">
        <v>79</v>
      </c>
      <c r="J204" s="80">
        <v>192330001025</v>
      </c>
      <c r="K204" s="74" t="s">
        <v>81</v>
      </c>
      <c r="L204" s="87" t="s">
        <v>186</v>
      </c>
      <c r="M204" s="74" t="s">
        <v>521</v>
      </c>
      <c r="N204" s="74" t="s">
        <v>522</v>
      </c>
      <c r="O204" s="81">
        <v>44369</v>
      </c>
      <c r="P204" s="82">
        <f>IFERROR(VLOOKUP(J204,'Obs Tecnicas'!$D:$I,5,0),O204)</f>
        <v>44761</v>
      </c>
      <c r="Q204" s="81" t="str">
        <f ca="1">IF(P204&lt;&gt;"",IF(P204+365&gt;TODAY(),"Calibrado","Vencido"),"")</f>
        <v>Calibrado</v>
      </c>
      <c r="R204" s="83">
        <f>IFERROR(VLOOKUP(J204,'Obs Tecnicas'!$D:$G,2,0),"")</f>
        <v>17432</v>
      </c>
      <c r="S204" s="74" t="str">
        <f>IFERROR(VLOOKUP(J204,'Obs Tecnicas'!$D:$G,3,0),"Hexis")</f>
        <v>ER ANALITICA</v>
      </c>
      <c r="T204" s="74">
        <f>IFERROR(VLOOKUP(J204,'Obs Tecnicas'!$D:$G,4,0),"")</f>
        <v>0</v>
      </c>
      <c r="U204" s="2" t="s">
        <v>332</v>
      </c>
      <c r="V204" s="84">
        <f t="shared" si="6"/>
        <v>7</v>
      </c>
      <c r="W204" s="84">
        <v>6</v>
      </c>
      <c r="X204" s="2" t="e">
        <f>VLOOKUP(J204,Adicionados!B:M,12,0)</f>
        <v>#N/A</v>
      </c>
    </row>
    <row r="205" spans="1:1024" ht="15" customHeight="1">
      <c r="A205" s="74" t="s">
        <v>67</v>
      </c>
      <c r="B205" s="74" t="s">
        <v>1441</v>
      </c>
      <c r="C205" s="166" t="s">
        <v>1442</v>
      </c>
      <c r="E205" s="74" t="s">
        <v>343</v>
      </c>
      <c r="F205" s="79" t="s">
        <v>344</v>
      </c>
      <c r="G205" s="74" t="s">
        <v>349</v>
      </c>
      <c r="H205" s="74" t="s">
        <v>519</v>
      </c>
      <c r="I205" s="74" t="s">
        <v>218</v>
      </c>
      <c r="J205" s="80">
        <v>4212780</v>
      </c>
      <c r="K205" s="74" t="s">
        <v>84</v>
      </c>
      <c r="L205" s="74" t="s">
        <v>220</v>
      </c>
      <c r="M205" s="74" t="s">
        <v>521</v>
      </c>
      <c r="N205" s="74" t="s">
        <v>78</v>
      </c>
      <c r="O205" s="81">
        <v>44369</v>
      </c>
      <c r="P205" s="82">
        <f>IFERROR(VLOOKUP(J205,'Obs Tecnicas'!$D:$I,5,0),O205)</f>
        <v>44761</v>
      </c>
      <c r="Q205" s="81" t="str">
        <f ca="1">IF(P205&lt;&gt;"",IF(P205+365&gt;TODAY(),"Calibrado","Vencido"),"")</f>
        <v>Calibrado</v>
      </c>
      <c r="R205" s="83">
        <f>IFERROR(VLOOKUP(J205,'Obs Tecnicas'!$D:$G,2,0),"")</f>
        <v>17465</v>
      </c>
      <c r="S205" s="74" t="str">
        <f>IFERROR(VLOOKUP(J205,'Obs Tecnicas'!$D:$G,3,0),"Hexis")</f>
        <v>ER ANALITICA</v>
      </c>
      <c r="T205" s="74">
        <f>IFERROR(VLOOKUP(J205,'Obs Tecnicas'!$D:$G,4,0),"")</f>
        <v>0</v>
      </c>
      <c r="U205" s="2" t="s">
        <v>332</v>
      </c>
      <c r="V205" s="84">
        <f t="shared" si="6"/>
        <v>7</v>
      </c>
      <c r="W205" s="84">
        <v>6</v>
      </c>
      <c r="X205" s="2" t="e">
        <f>VLOOKUP(J205,Adicionados!B:M,12,0)</f>
        <v>#N/A</v>
      </c>
    </row>
    <row r="206" spans="1:1024" ht="15" customHeight="1">
      <c r="A206" s="74" t="s">
        <v>67</v>
      </c>
      <c r="B206" s="74" t="s">
        <v>516</v>
      </c>
      <c r="C206" s="79" t="s">
        <v>517</v>
      </c>
      <c r="D206" s="74" t="s">
        <v>518</v>
      </c>
      <c r="E206" s="74" t="s">
        <v>343</v>
      </c>
      <c r="F206" s="79" t="s">
        <v>344</v>
      </c>
      <c r="G206" s="74" t="s">
        <v>349</v>
      </c>
      <c r="H206" s="74" t="s">
        <v>519</v>
      </c>
      <c r="I206" s="74" t="s">
        <v>218</v>
      </c>
      <c r="J206" s="80">
        <v>6253769</v>
      </c>
      <c r="K206" s="74" t="s">
        <v>84</v>
      </c>
      <c r="L206" s="74" t="s">
        <v>220</v>
      </c>
      <c r="M206" s="74" t="s">
        <v>521</v>
      </c>
      <c r="N206" s="74" t="s">
        <v>78</v>
      </c>
      <c r="O206" s="81">
        <v>44369</v>
      </c>
      <c r="P206" s="82">
        <f>IFERROR(VLOOKUP(J206,'Obs Tecnicas'!$D:$I,5,0),O206)</f>
        <v>44761</v>
      </c>
      <c r="Q206" s="81" t="str">
        <f ca="1">IF(P206&lt;&gt;"",IF(P206+365&gt;TODAY(),"Calibrado","Vencido"),"")</f>
        <v>Calibrado</v>
      </c>
      <c r="R206" s="83">
        <f>IFERROR(VLOOKUP(J206,'Obs Tecnicas'!$D:$G,2,0),"")</f>
        <v>17435</v>
      </c>
      <c r="S206" s="74" t="str">
        <f>IFERROR(VLOOKUP(J206,'Obs Tecnicas'!$D:$G,3,0),"Hexis")</f>
        <v>ER ANALITICA</v>
      </c>
      <c r="T206" s="74">
        <f>IFERROR(VLOOKUP(J206,'Obs Tecnicas'!$D:$G,4,0),"")</f>
        <v>0</v>
      </c>
      <c r="U206" s="2" t="s">
        <v>332</v>
      </c>
      <c r="V206" s="84">
        <f t="shared" si="6"/>
        <v>7</v>
      </c>
      <c r="W206" s="84">
        <v>6</v>
      </c>
      <c r="X206" s="2" t="e">
        <f>VLOOKUP(J206,Adicionados!B:M,12,0)</f>
        <v>#N/A</v>
      </c>
    </row>
    <row r="207" spans="1:1024" ht="15" customHeight="1">
      <c r="A207" s="74" t="s">
        <v>67</v>
      </c>
      <c r="B207" s="74" t="s">
        <v>1439</v>
      </c>
      <c r="C207" s="79" t="s">
        <v>1440</v>
      </c>
      <c r="E207" s="74" t="s">
        <v>343</v>
      </c>
      <c r="F207" s="79" t="s">
        <v>344</v>
      </c>
      <c r="G207" s="74" t="s">
        <v>349</v>
      </c>
      <c r="H207" s="74" t="s">
        <v>519</v>
      </c>
      <c r="I207" s="74" t="s">
        <v>218</v>
      </c>
      <c r="J207" s="80">
        <v>6253770</v>
      </c>
      <c r="K207" s="74" t="s">
        <v>84</v>
      </c>
      <c r="L207" s="74" t="s">
        <v>220</v>
      </c>
      <c r="M207" s="74" t="s">
        <v>521</v>
      </c>
      <c r="N207" s="74" t="s">
        <v>78</v>
      </c>
      <c r="O207" s="81">
        <v>44369</v>
      </c>
      <c r="P207" s="82">
        <f>IFERROR(VLOOKUP(J207,'Obs Tecnicas'!$D:$I,5,0),O207)</f>
        <v>44761</v>
      </c>
      <c r="Q207" s="81" t="str">
        <f ca="1">IF(P207&lt;&gt;"",IF(P207+365&gt;TODAY(),"Calibrado","Vencido"),"")</f>
        <v>Calibrado</v>
      </c>
      <c r="R207" s="83">
        <f>IFERROR(VLOOKUP(J207,'Obs Tecnicas'!$D:$G,2,0),"")</f>
        <v>17464</v>
      </c>
      <c r="S207" s="74" t="str">
        <f>IFERROR(VLOOKUP(J207,'Obs Tecnicas'!$D:$G,3,0),"Hexis")</f>
        <v>ER ANALITICA</v>
      </c>
      <c r="T207" s="74" t="str">
        <f>IFERROR(VLOOKUP(J207,'Obs Tecnicas'!$D:$G,4,0),"")</f>
        <v>Eletrôdo do instrumento encontra-se avariado, impossibilitando o ajuste na escala de pH, liberado somente para uso na escala de condutívidade</v>
      </c>
      <c r="U207" s="2" t="s">
        <v>332</v>
      </c>
      <c r="V207" s="84">
        <f t="shared" si="6"/>
        <v>7</v>
      </c>
      <c r="W207" s="84">
        <v>6</v>
      </c>
      <c r="X207" s="2" t="e">
        <f>VLOOKUP(J207,Adicionados!B:M,12,0)</f>
        <v>#N/A</v>
      </c>
    </row>
    <row r="208" spans="1:1024" ht="15" customHeight="1">
      <c r="A208" s="74" t="s">
        <v>67</v>
      </c>
      <c r="B208" s="74" t="s">
        <v>1422</v>
      </c>
      <c r="C208" s="79" t="s">
        <v>1423</v>
      </c>
      <c r="D208" s="74" t="s">
        <v>1446</v>
      </c>
      <c r="E208" s="74" t="s">
        <v>343</v>
      </c>
      <c r="F208" s="79" t="s">
        <v>344</v>
      </c>
      <c r="H208" s="74" t="s">
        <v>519</v>
      </c>
      <c r="I208" s="74" t="s">
        <v>79</v>
      </c>
      <c r="J208" s="80" t="s">
        <v>488</v>
      </c>
      <c r="K208" s="74" t="s">
        <v>81</v>
      </c>
      <c r="L208" s="74" t="s">
        <v>82</v>
      </c>
      <c r="M208" s="74" t="s">
        <v>521</v>
      </c>
      <c r="N208" s="74" t="s">
        <v>78</v>
      </c>
      <c r="O208" s="81">
        <v>44035</v>
      </c>
      <c r="P208" s="82">
        <f>IFERROR(VLOOKUP(J208,'Obs Tecnicas'!$D:$I,5,0),O208)</f>
        <v>44761</v>
      </c>
      <c r="Q208" s="81" t="str">
        <f ca="1">IF(P208&lt;&gt;"",IF(P208+365&gt;TODAY(),"Calibrado","Vencido"),"")</f>
        <v>Calibrado</v>
      </c>
      <c r="R208" s="83">
        <f>IFERROR(VLOOKUP(J208,'Obs Tecnicas'!$D:$G,2,0),"")</f>
        <v>17431</v>
      </c>
      <c r="S208" s="74" t="str">
        <f>IFERROR(VLOOKUP(J208,'Obs Tecnicas'!$D:$G,3,0),"Hexis")</f>
        <v>ER ANALITICA</v>
      </c>
      <c r="T208" s="74">
        <f>IFERROR(VLOOKUP(J208,'Obs Tecnicas'!$D:$G,4,0),"")</f>
        <v>0</v>
      </c>
      <c r="U208" s="2" t="s">
        <v>332</v>
      </c>
      <c r="V208" s="84">
        <f t="shared" ref="V208:V237" si="7">IF(P208&lt;&gt;"",MONTH(P208),"")</f>
        <v>7</v>
      </c>
      <c r="W208" s="84">
        <v>3</v>
      </c>
      <c r="X208" s="2" t="e">
        <f>VLOOKUP(J208,Adicionados!B:M,12,0)</f>
        <v>#N/A</v>
      </c>
      <c r="Z208" s="36"/>
      <c r="AB208" s="36"/>
      <c r="AD208" s="36"/>
      <c r="AF208" s="36"/>
      <c r="AG208" s="36"/>
      <c r="AH208" s="36"/>
      <c r="AI208" s="36"/>
      <c r="AK208" s="36"/>
      <c r="AL208" s="36"/>
      <c r="AM208" s="36"/>
      <c r="AN208" s="36"/>
      <c r="AO208" s="36"/>
    </row>
    <row r="209" spans="1:41" ht="15" customHeight="1">
      <c r="A209" s="74" t="s">
        <v>67</v>
      </c>
      <c r="B209" s="74" t="s">
        <v>529</v>
      </c>
      <c r="C209" s="79" t="s">
        <v>530</v>
      </c>
      <c r="D209" s="74" t="s">
        <v>531</v>
      </c>
      <c r="E209" s="74" t="s">
        <v>532</v>
      </c>
      <c r="F209" s="79" t="s">
        <v>533</v>
      </c>
      <c r="G209" s="74" t="s">
        <v>97</v>
      </c>
      <c r="H209" s="74" t="s">
        <v>534</v>
      </c>
      <c r="I209" s="74" t="s">
        <v>86</v>
      </c>
      <c r="J209" s="80">
        <v>585193</v>
      </c>
      <c r="K209" s="74" t="s">
        <v>136</v>
      </c>
      <c r="L209" s="74" t="s">
        <v>137</v>
      </c>
      <c r="M209" s="74" t="s">
        <v>535</v>
      </c>
      <c r="N209" s="74" t="s">
        <v>78</v>
      </c>
      <c r="O209" s="81"/>
      <c r="P209" s="82">
        <f>IFERROR(VLOOKUP(J209,'Obs Tecnicas'!$D:$I,5,0),O209)</f>
        <v>44733</v>
      </c>
      <c r="Q209" s="81" t="str">
        <f ca="1">IF(P209&lt;&gt;"",IF(P209+365&gt;TODAY(),"Calibrado","Vencido"),"")</f>
        <v>Calibrado</v>
      </c>
      <c r="R209" s="83">
        <f>IFERROR(VLOOKUP(J209,'Obs Tecnicas'!$D:$G,2,0),"")</f>
        <v>16933</v>
      </c>
      <c r="S209" s="74" t="str">
        <f>IFERROR(VLOOKUP(J209,'Obs Tecnicas'!$D:$G,3,0),"Hexis")</f>
        <v>ER ANALITICA</v>
      </c>
      <c r="T209" s="74">
        <f>IFERROR(VLOOKUP(J209,'Obs Tecnicas'!$D:$G,4,0),"")</f>
        <v>0</v>
      </c>
      <c r="U209" s="2" t="s">
        <v>332</v>
      </c>
      <c r="V209" s="84">
        <f t="shared" si="7"/>
        <v>6</v>
      </c>
      <c r="W209" s="84">
        <v>8</v>
      </c>
      <c r="X209" s="2" t="e">
        <f>VLOOKUP(J209,Adicionados!B:M,12,0)</f>
        <v>#N/A</v>
      </c>
      <c r="AO209" s="96"/>
    </row>
    <row r="210" spans="1:41" ht="15" customHeight="1">
      <c r="A210" s="74" t="s">
        <v>67</v>
      </c>
      <c r="B210" s="74" t="s">
        <v>529</v>
      </c>
      <c r="C210" s="79" t="s">
        <v>530</v>
      </c>
      <c r="D210" s="74" t="s">
        <v>531</v>
      </c>
      <c r="E210" s="74" t="s">
        <v>532</v>
      </c>
      <c r="F210" s="79" t="s">
        <v>533</v>
      </c>
      <c r="G210" s="74" t="s">
        <v>97</v>
      </c>
      <c r="H210" s="36" t="s">
        <v>534</v>
      </c>
      <c r="I210" s="74" t="s">
        <v>83</v>
      </c>
      <c r="J210" s="80">
        <v>410580</v>
      </c>
      <c r="K210" s="36" t="s">
        <v>536</v>
      </c>
      <c r="L210" s="36" t="s">
        <v>85</v>
      </c>
      <c r="M210" s="74" t="s">
        <v>535</v>
      </c>
      <c r="N210" s="74" t="s">
        <v>78</v>
      </c>
      <c r="O210" s="92">
        <v>43977</v>
      </c>
      <c r="P210" s="82">
        <f>IFERROR(VLOOKUP(J210,'Obs Tecnicas'!$D:$I,5,0),O210)</f>
        <v>44733</v>
      </c>
      <c r="Q210" s="81" t="str">
        <f ca="1">IF(P210&lt;&gt;"",IF(P210+365&gt;TODAY(),"Calibrado","Vencido"),"")</f>
        <v>Calibrado</v>
      </c>
      <c r="R210" s="83">
        <f>IFERROR(VLOOKUP(J210,'Obs Tecnicas'!$D:$G,2,0),"")</f>
        <v>16955</v>
      </c>
      <c r="S210" s="74" t="str">
        <f>IFERROR(VLOOKUP(J210,'Obs Tecnicas'!$D:$G,3,0),"Hexis")</f>
        <v>ER ANALITICA</v>
      </c>
      <c r="T210" s="74">
        <f>IFERROR(VLOOKUP(J210,'Obs Tecnicas'!$D:$G,4,0),"")</f>
        <v>0</v>
      </c>
      <c r="U210" s="2" t="s">
        <v>332</v>
      </c>
      <c r="V210" s="84">
        <f t="shared" si="7"/>
        <v>6</v>
      </c>
      <c r="W210" s="99">
        <v>6</v>
      </c>
      <c r="X210" s="2" t="e">
        <f>VLOOKUP(J210,Adicionados!B:M,12,0)</f>
        <v>#N/A</v>
      </c>
      <c r="AO210" s="96"/>
    </row>
    <row r="211" spans="1:41" ht="15" customHeight="1">
      <c r="A211" s="74" t="s">
        <v>67</v>
      </c>
      <c r="B211" s="74" t="s">
        <v>537</v>
      </c>
      <c r="C211" s="79" t="s">
        <v>538</v>
      </c>
      <c r="D211" s="89" t="s">
        <v>539</v>
      </c>
      <c r="E211" s="74" t="s">
        <v>540</v>
      </c>
      <c r="F211" s="79" t="s">
        <v>541</v>
      </c>
      <c r="G211" s="74" t="s">
        <v>323</v>
      </c>
      <c r="H211" s="74" t="s">
        <v>534</v>
      </c>
      <c r="I211" s="74" t="s">
        <v>101</v>
      </c>
      <c r="J211" s="80">
        <v>142380001002</v>
      </c>
      <c r="K211" s="74" t="s">
        <v>81</v>
      </c>
      <c r="L211" s="74" t="s">
        <v>206</v>
      </c>
      <c r="M211" s="74" t="s">
        <v>543</v>
      </c>
      <c r="N211" s="74" t="s">
        <v>425</v>
      </c>
      <c r="O211" s="81">
        <v>44001</v>
      </c>
      <c r="P211" s="82">
        <f>IFERROR(VLOOKUP(J211,'Obs Tecnicas'!$D:$I,5,0),O211)</f>
        <v>44756</v>
      </c>
      <c r="Q211" s="81" t="str">
        <f ca="1">IF(P211&lt;&gt;"",IF(P211+365&gt;TODAY(),"Calibrado","Vencido"),"")</f>
        <v>Calibrado</v>
      </c>
      <c r="R211" s="83">
        <f>IFERROR(VLOOKUP(J211,'Obs Tecnicas'!$D:$G,2,0),"")</f>
        <v>17247</v>
      </c>
      <c r="S211" s="74" t="str">
        <f>IFERROR(VLOOKUP(J211,'Obs Tecnicas'!$D:$G,3,0),"Hexis")</f>
        <v>ER ANALITICA</v>
      </c>
      <c r="T211" s="74" t="str">
        <f>IFERROR(VLOOKUP(J211,'Obs Tecnicas'!$D:$G,4,0),"")</f>
        <v>Carcaça superior do instrumento encontra-se avariada.</v>
      </c>
      <c r="U211" s="2" t="s">
        <v>332</v>
      </c>
      <c r="V211" s="84">
        <f t="shared" si="7"/>
        <v>7</v>
      </c>
      <c r="W211" s="84">
        <v>3</v>
      </c>
      <c r="X211" s="2" t="e">
        <f>VLOOKUP(J211,Adicionados!B:M,12,0)</f>
        <v>#N/A</v>
      </c>
      <c r="AO211" s="96"/>
    </row>
    <row r="212" spans="1:41" ht="15" customHeight="1">
      <c r="A212" s="74" t="s">
        <v>67</v>
      </c>
      <c r="B212" s="74" t="s">
        <v>544</v>
      </c>
      <c r="C212" s="79" t="s">
        <v>545</v>
      </c>
      <c r="D212" s="74" t="s">
        <v>546</v>
      </c>
      <c r="E212" s="74" t="s">
        <v>547</v>
      </c>
      <c r="F212" s="79" t="s">
        <v>548</v>
      </c>
      <c r="G212" s="74" t="s">
        <v>549</v>
      </c>
      <c r="H212" s="74" t="s">
        <v>534</v>
      </c>
      <c r="I212" s="74" t="s">
        <v>83</v>
      </c>
      <c r="J212" s="80">
        <v>4220739</v>
      </c>
      <c r="K212" s="74" t="s">
        <v>84</v>
      </c>
      <c r="L212" s="74" t="s">
        <v>85</v>
      </c>
      <c r="M212" s="74" t="s">
        <v>550</v>
      </c>
      <c r="N212" s="74" t="s">
        <v>386</v>
      </c>
      <c r="O212" s="81">
        <v>43979</v>
      </c>
      <c r="P212" s="82">
        <f>IFERROR(VLOOKUP(J212,'Obs Tecnicas'!$D:$I,5,0),O212)</f>
        <v>44725</v>
      </c>
      <c r="Q212" s="81" t="str">
        <f ca="1">IF(P212&lt;&gt;"",IF(P212+365&gt;TODAY(),"Calibrado","Vencido"),"")</f>
        <v>Calibrado</v>
      </c>
      <c r="R212" s="83">
        <f>IFERROR(VLOOKUP(J212,'Obs Tecnicas'!$D:$G,2,0),"")</f>
        <v>16806</v>
      </c>
      <c r="S212" s="74" t="str">
        <f>IFERROR(VLOOKUP(J212,'Obs Tecnicas'!$D:$G,3,0),"Hexis")</f>
        <v>ER ANALITICA</v>
      </c>
      <c r="T212" s="74">
        <f>IFERROR(VLOOKUP(J212,'Obs Tecnicas'!$D:$G,4,0),"")</f>
        <v>0</v>
      </c>
      <c r="U212" s="2" t="s">
        <v>332</v>
      </c>
      <c r="V212" s="84">
        <f t="shared" si="7"/>
        <v>6</v>
      </c>
      <c r="W212" s="84">
        <v>3</v>
      </c>
      <c r="X212" s="2" t="e">
        <f>VLOOKUP(J212,Adicionados!B:M,12,0)</f>
        <v>#N/A</v>
      </c>
      <c r="AO212" s="96"/>
    </row>
    <row r="213" spans="1:41" ht="15" customHeight="1">
      <c r="A213" s="74" t="s">
        <v>67</v>
      </c>
      <c r="B213" s="74" t="s">
        <v>544</v>
      </c>
      <c r="C213" s="79" t="s">
        <v>545</v>
      </c>
      <c r="D213" s="74" t="s">
        <v>546</v>
      </c>
      <c r="E213" s="74" t="s">
        <v>547</v>
      </c>
      <c r="F213" s="79" t="s">
        <v>548</v>
      </c>
      <c r="G213" s="74" t="s">
        <v>549</v>
      </c>
      <c r="H213" s="74" t="s">
        <v>534</v>
      </c>
      <c r="I213" s="74" t="s">
        <v>83</v>
      </c>
      <c r="J213" s="80">
        <v>4211535</v>
      </c>
      <c r="K213" s="74" t="s">
        <v>84</v>
      </c>
      <c r="L213" s="74" t="s">
        <v>85</v>
      </c>
      <c r="M213" s="74" t="s">
        <v>550</v>
      </c>
      <c r="N213" s="74" t="s">
        <v>386</v>
      </c>
      <c r="O213" s="81">
        <v>43979</v>
      </c>
      <c r="P213" s="82">
        <f>IFERROR(VLOOKUP(J213,'Obs Tecnicas'!$D:$I,5,0),O213)</f>
        <v>44725</v>
      </c>
      <c r="Q213" s="81" t="str">
        <f ca="1">IF(P213&lt;&gt;"",IF(P213+365&gt;TODAY(),"Calibrado","Vencido"),"")</f>
        <v>Calibrado</v>
      </c>
      <c r="R213" s="83">
        <f>IFERROR(VLOOKUP(J213,'Obs Tecnicas'!$D:$G,2,0),"")</f>
        <v>16805</v>
      </c>
      <c r="S213" s="74" t="str">
        <f>IFERROR(VLOOKUP(J213,'Obs Tecnicas'!$D:$G,3,0),"Hexis")</f>
        <v>ER ANALITICA</v>
      </c>
      <c r="T213" s="74">
        <f>IFERROR(VLOOKUP(J213,'Obs Tecnicas'!$D:$G,4,0),"")</f>
        <v>0</v>
      </c>
      <c r="U213" s="2" t="s">
        <v>332</v>
      </c>
      <c r="V213" s="84">
        <f t="shared" si="7"/>
        <v>6</v>
      </c>
      <c r="W213" s="84">
        <v>5</v>
      </c>
      <c r="X213" s="2" t="e">
        <f>VLOOKUP(J213,Adicionados!B:M,12,0)</f>
        <v>#N/A</v>
      </c>
      <c r="AO213" s="96"/>
    </row>
    <row r="214" spans="1:41" ht="15" customHeight="1">
      <c r="A214" s="74" t="s">
        <v>67</v>
      </c>
      <c r="B214" s="74" t="s">
        <v>544</v>
      </c>
      <c r="C214" s="79" t="s">
        <v>545</v>
      </c>
      <c r="D214" s="74" t="s">
        <v>546</v>
      </c>
      <c r="E214" s="74" t="s">
        <v>547</v>
      </c>
      <c r="F214" s="79" t="s">
        <v>548</v>
      </c>
      <c r="G214" s="74" t="s">
        <v>549</v>
      </c>
      <c r="H214" s="74" t="s">
        <v>534</v>
      </c>
      <c r="I214" s="74" t="s">
        <v>101</v>
      </c>
      <c r="J214" s="80">
        <v>1358800</v>
      </c>
      <c r="K214" s="74" t="s">
        <v>81</v>
      </c>
      <c r="L214" s="74" t="s">
        <v>103</v>
      </c>
      <c r="M214" s="74" t="s">
        <v>550</v>
      </c>
      <c r="N214" s="74" t="s">
        <v>386</v>
      </c>
      <c r="O214" s="81">
        <v>43979</v>
      </c>
      <c r="P214" s="82">
        <f>IFERROR(VLOOKUP(J214,'Obs Tecnicas'!$D:$I,5,0),O214)</f>
        <v>44333</v>
      </c>
      <c r="Q214" s="81" t="str">
        <f ca="1">IF(P214&lt;&gt;"",IF(P214+365&gt;TODAY(),"Calibrado","Vencido"),"")</f>
        <v>Vencido</v>
      </c>
      <c r="R214" s="83">
        <f>IFERROR(VLOOKUP(J214,'Obs Tecnicas'!$D:$G,2,0),"")</f>
        <v>12326</v>
      </c>
      <c r="S214" s="74" t="str">
        <f>IFERROR(VLOOKUP(J214,'Obs Tecnicas'!$D:$G,3,0),"Hexis")</f>
        <v>ER ANALITICA</v>
      </c>
      <c r="T214" s="74" t="str">
        <f>IFERROR(VLOOKUP(J214,'Obs Tecnicas'!$D:$G,4,0),"")</f>
        <v>Compartimento de cubeta e bateria de lítio em final de vida útil.</v>
      </c>
      <c r="U214" s="2" t="s">
        <v>30</v>
      </c>
      <c r="V214" s="84">
        <f t="shared" si="7"/>
        <v>5</v>
      </c>
      <c r="W214" s="84">
        <v>8</v>
      </c>
      <c r="X214" s="2" t="e">
        <f>VLOOKUP(J214,Adicionados!B:M,12,0)</f>
        <v>#N/A</v>
      </c>
      <c r="Z214" s="85"/>
      <c r="AB214" s="85"/>
      <c r="AD214" s="85"/>
      <c r="AF214" s="85"/>
      <c r="AG214" s="85"/>
      <c r="AH214" s="85"/>
      <c r="AI214" s="85"/>
      <c r="AK214" s="85"/>
      <c r="AL214" s="85"/>
      <c r="AN214" s="85"/>
      <c r="AO214" s="96"/>
    </row>
    <row r="215" spans="1:41" ht="15" customHeight="1">
      <c r="A215" s="74" t="s">
        <v>67</v>
      </c>
      <c r="B215" s="74" t="s">
        <v>544</v>
      </c>
      <c r="C215" s="79" t="s">
        <v>545</v>
      </c>
      <c r="D215" s="74" t="s">
        <v>546</v>
      </c>
      <c r="E215" s="74" t="s">
        <v>547</v>
      </c>
      <c r="F215" s="79" t="s">
        <v>548</v>
      </c>
      <c r="G215" s="74" t="s">
        <v>549</v>
      </c>
      <c r="H215" s="74" t="s">
        <v>534</v>
      </c>
      <c r="I215" s="74" t="s">
        <v>86</v>
      </c>
      <c r="J215" s="80">
        <v>612331</v>
      </c>
      <c r="K215" s="74" t="s">
        <v>136</v>
      </c>
      <c r="L215" s="74" t="s">
        <v>137</v>
      </c>
      <c r="M215" s="74" t="s">
        <v>550</v>
      </c>
      <c r="N215" s="74" t="s">
        <v>386</v>
      </c>
      <c r="O215" s="81">
        <v>43979</v>
      </c>
      <c r="P215" s="82">
        <f>IFERROR(VLOOKUP(J215,'Obs Tecnicas'!$D:$I,5,0),O215)</f>
        <v>44725</v>
      </c>
      <c r="Q215" s="81" t="str">
        <f ca="1">IF(P215&lt;&gt;"",IF(P215+365&gt;TODAY(),"Calibrado","Vencido"),"")</f>
        <v>Calibrado</v>
      </c>
      <c r="R215" s="83">
        <f>IFERROR(VLOOKUP(J215,'Obs Tecnicas'!$D:$G,2,0),"")</f>
        <v>16808</v>
      </c>
      <c r="S215" s="74" t="str">
        <f>IFERROR(VLOOKUP(J215,'Obs Tecnicas'!$D:$G,3,0),"Hexis")</f>
        <v>ER ANALITICA</v>
      </c>
      <c r="T215" s="74" t="str">
        <f>IFERROR(VLOOKUP(J215,'Obs Tecnicas'!$D:$G,4,0),"")</f>
        <v xml:space="preserve"> Adesivo do teclado deteriorado, liberado com restrição.</v>
      </c>
      <c r="U215" s="2" t="s">
        <v>332</v>
      </c>
      <c r="V215" s="84">
        <f t="shared" si="7"/>
        <v>6</v>
      </c>
      <c r="W215" s="84">
        <v>9</v>
      </c>
      <c r="X215" s="2" t="e">
        <f>VLOOKUP(J215,Adicionados!B:M,12,0)</f>
        <v>#N/A</v>
      </c>
      <c r="AO215" s="96"/>
    </row>
    <row r="216" spans="1:41" ht="15" customHeight="1">
      <c r="A216" s="74" t="s">
        <v>67</v>
      </c>
      <c r="B216" s="74" t="s">
        <v>566</v>
      </c>
      <c r="C216" s="79" t="s">
        <v>567</v>
      </c>
      <c r="D216" s="74" t="s">
        <v>568</v>
      </c>
      <c r="E216" s="74" t="s">
        <v>561</v>
      </c>
      <c r="F216" s="79" t="s">
        <v>562</v>
      </c>
      <c r="G216" s="74" t="s">
        <v>569</v>
      </c>
      <c r="H216" s="74" t="s">
        <v>534</v>
      </c>
      <c r="I216" s="74" t="s">
        <v>115</v>
      </c>
      <c r="J216" s="80" t="s">
        <v>570</v>
      </c>
      <c r="K216" s="74" t="s">
        <v>117</v>
      </c>
      <c r="L216" s="74" t="s">
        <v>571</v>
      </c>
      <c r="M216" s="74" t="s">
        <v>554</v>
      </c>
      <c r="N216" s="74" t="s">
        <v>555</v>
      </c>
      <c r="O216" s="81">
        <v>44239</v>
      </c>
      <c r="P216" s="82">
        <f>IFERROR(VLOOKUP(J216,'Obs Tecnicas'!$D:$I,5,0),O216)</f>
        <v>44678</v>
      </c>
      <c r="Q216" s="81" t="str">
        <f ca="1">IF(P216&lt;&gt;"",IF(P216+365&gt;TODAY(),"Calibrado","Vencido"),"")</f>
        <v>Calibrado</v>
      </c>
      <c r="R216" s="83">
        <f>IFERROR(VLOOKUP(J216,'Obs Tecnicas'!$D:$G,2,0),"")</f>
        <v>16221</v>
      </c>
      <c r="S216" s="74" t="str">
        <f>IFERROR(VLOOKUP(J216,'Obs Tecnicas'!$D:$G,3,0),"Hexis")</f>
        <v>ER ANALITICA</v>
      </c>
      <c r="T216" s="74" t="str">
        <f>IFERROR(VLOOKUP(J216,'Obs Tecnicas'!$D:$G,4,0),"")</f>
        <v>Equipamento não aceita ajuste na sua curva de calibração</v>
      </c>
      <c r="U216" s="2" t="s">
        <v>332</v>
      </c>
      <c r="V216" s="84">
        <f t="shared" si="7"/>
        <v>4</v>
      </c>
      <c r="W216" s="84">
        <v>9</v>
      </c>
      <c r="X216" s="2" t="e">
        <f>VLOOKUP(J216,Adicionados!B:M,12,0)</f>
        <v>#N/A</v>
      </c>
      <c r="AO216" s="96"/>
    </row>
    <row r="217" spans="1:41" ht="15" customHeight="1">
      <c r="A217" s="74" t="s">
        <v>67</v>
      </c>
      <c r="B217" s="74" t="s">
        <v>566</v>
      </c>
      <c r="C217" s="79" t="s">
        <v>567</v>
      </c>
      <c r="D217" s="74" t="s">
        <v>568</v>
      </c>
      <c r="E217" s="74" t="s">
        <v>561</v>
      </c>
      <c r="F217" s="79" t="s">
        <v>562</v>
      </c>
      <c r="G217" s="74" t="s">
        <v>569</v>
      </c>
      <c r="H217" s="74" t="s">
        <v>534</v>
      </c>
      <c r="I217" s="74" t="s">
        <v>86</v>
      </c>
      <c r="J217" s="80" t="s">
        <v>572</v>
      </c>
      <c r="K217" s="74" t="s">
        <v>136</v>
      </c>
      <c r="L217" s="74" t="s">
        <v>137</v>
      </c>
      <c r="M217" s="74" t="s">
        <v>554</v>
      </c>
      <c r="N217" s="74" t="s">
        <v>555</v>
      </c>
      <c r="O217" s="81">
        <v>44239</v>
      </c>
      <c r="P217" s="82">
        <f>IFERROR(VLOOKUP(J217,'Obs Tecnicas'!$D:$I,5,0),O217)</f>
        <v>44678</v>
      </c>
      <c r="Q217" s="81" t="str">
        <f ca="1">IF(P217&lt;&gt;"",IF(P217+365&gt;TODAY(),"Calibrado","Vencido"),"")</f>
        <v>Calibrado</v>
      </c>
      <c r="R217" s="83">
        <f>IFERROR(VLOOKUP(J217,'Obs Tecnicas'!$D:$G,2,0),"")</f>
        <v>16222</v>
      </c>
      <c r="S217" s="74" t="str">
        <f>IFERROR(VLOOKUP(J217,'Obs Tecnicas'!$D:$G,3,0),"Hexis")</f>
        <v>ER ANALITICA</v>
      </c>
      <c r="T217" s="74">
        <f>IFERROR(VLOOKUP(J217,'Obs Tecnicas'!$D:$G,4,0),"")</f>
        <v>0</v>
      </c>
      <c r="U217" s="2" t="s">
        <v>332</v>
      </c>
      <c r="V217" s="84">
        <f t="shared" si="7"/>
        <v>4</v>
      </c>
      <c r="W217" s="84"/>
      <c r="X217" s="2">
        <f>VLOOKUP(J217,Adicionados!B:M,12,0)</f>
        <v>22</v>
      </c>
      <c r="Z217" s="85"/>
      <c r="AB217" s="85"/>
      <c r="AD217" s="85"/>
      <c r="AF217" s="85">
        <f>317-298</f>
        <v>19</v>
      </c>
      <c r="AG217" s="85"/>
      <c r="AH217" s="85"/>
      <c r="AI217" s="85"/>
      <c r="AK217" s="85"/>
      <c r="AL217" s="85"/>
      <c r="AM217" s="85"/>
      <c r="AN217" s="85"/>
      <c r="AO217" s="96"/>
    </row>
    <row r="218" spans="1:41" ht="15" customHeight="1">
      <c r="A218" s="74" t="s">
        <v>67</v>
      </c>
      <c r="B218" s="74" t="s">
        <v>566</v>
      </c>
      <c r="C218" s="79" t="s">
        <v>567</v>
      </c>
      <c r="D218" s="74" t="s">
        <v>568</v>
      </c>
      <c r="E218" s="74" t="s">
        <v>561</v>
      </c>
      <c r="F218" s="79" t="s">
        <v>562</v>
      </c>
      <c r="G218" s="74" t="s">
        <v>569</v>
      </c>
      <c r="H218" s="74" t="s">
        <v>534</v>
      </c>
      <c r="I218" s="74" t="s">
        <v>89</v>
      </c>
      <c r="J218" s="80" t="s">
        <v>573</v>
      </c>
      <c r="K218" s="74" t="s">
        <v>289</v>
      </c>
      <c r="L218" s="74" t="s">
        <v>574</v>
      </c>
      <c r="M218" s="74" t="s">
        <v>554</v>
      </c>
      <c r="N218" s="74" t="s">
        <v>555</v>
      </c>
      <c r="O218" s="81"/>
      <c r="P218" s="82">
        <f>IFERROR(VLOOKUP(J218,'Obs Tecnicas'!$D:$I,5,0),O218)</f>
        <v>44678</v>
      </c>
      <c r="Q218" s="81" t="str">
        <f ca="1">IF(P218&lt;&gt;"",IF(P218+365&gt;TODAY(),"Calibrado","Vencido"),"")</f>
        <v>Calibrado</v>
      </c>
      <c r="R218" s="83">
        <f>IFERROR(VLOOKUP(J218,'Obs Tecnicas'!$D:$G,2,0),"")</f>
        <v>16224</v>
      </c>
      <c r="S218" s="74" t="str">
        <f>IFERROR(VLOOKUP(J218,'Obs Tecnicas'!$D:$G,3,0),"Hexis")</f>
        <v>ER ANALITICA</v>
      </c>
      <c r="T218" s="74">
        <f>IFERROR(VLOOKUP(J218,'Obs Tecnicas'!$D:$G,4,0),"")</f>
        <v>0</v>
      </c>
      <c r="U218" s="2" t="s">
        <v>332</v>
      </c>
      <c r="V218" s="84">
        <f t="shared" si="7"/>
        <v>4</v>
      </c>
      <c r="W218" s="84">
        <v>9</v>
      </c>
      <c r="X218" s="2" t="e">
        <f>VLOOKUP(J218,Adicionados!B:M,12,0)</f>
        <v>#N/A</v>
      </c>
      <c r="AO218" s="96"/>
    </row>
    <row r="219" spans="1:41" ht="15" customHeight="1">
      <c r="A219" s="74" t="s">
        <v>67</v>
      </c>
      <c r="B219" s="74" t="s">
        <v>566</v>
      </c>
      <c r="C219" s="79" t="s">
        <v>567</v>
      </c>
      <c r="D219" s="74" t="s">
        <v>568</v>
      </c>
      <c r="E219" s="74" t="s">
        <v>561</v>
      </c>
      <c r="F219" s="79" t="s">
        <v>562</v>
      </c>
      <c r="G219" s="74" t="s">
        <v>569</v>
      </c>
      <c r="H219" s="74" t="s">
        <v>534</v>
      </c>
      <c r="I219" s="74" t="s">
        <v>101</v>
      </c>
      <c r="J219" s="80" t="s">
        <v>575</v>
      </c>
      <c r="K219" s="74" t="s">
        <v>81</v>
      </c>
      <c r="L219" s="74" t="s">
        <v>103</v>
      </c>
      <c r="M219" s="74" t="s">
        <v>554</v>
      </c>
      <c r="N219" s="74" t="s">
        <v>555</v>
      </c>
      <c r="O219" s="81">
        <v>44239</v>
      </c>
      <c r="P219" s="82">
        <f>IFERROR(VLOOKUP(J219,'Obs Tecnicas'!$D:$I,5,0),O219)</f>
        <v>44678</v>
      </c>
      <c r="Q219" s="81" t="str">
        <f ca="1">IF(P219&lt;&gt;"",IF(P219+365&gt;TODAY(),"Calibrado","Vencido"),"")</f>
        <v>Calibrado</v>
      </c>
      <c r="R219" s="83">
        <f>IFERROR(VLOOKUP(J219,'Obs Tecnicas'!$D:$G,2,0),"")</f>
        <v>16223</v>
      </c>
      <c r="S219" s="74" t="str">
        <f>IFERROR(VLOOKUP(J219,'Obs Tecnicas'!$D:$G,3,0),"Hexis")</f>
        <v>ER ANALITICA</v>
      </c>
      <c r="T219" s="74">
        <f>IFERROR(VLOOKUP(J219,'Obs Tecnicas'!$D:$G,4,0),"")</f>
        <v>0</v>
      </c>
      <c r="U219" s="2" t="s">
        <v>332</v>
      </c>
      <c r="V219" s="84">
        <f t="shared" si="7"/>
        <v>4</v>
      </c>
      <c r="W219" s="84">
        <v>9</v>
      </c>
      <c r="X219" s="2" t="e">
        <f>VLOOKUP(J219,Adicionados!B:M,12,0)</f>
        <v>#N/A</v>
      </c>
      <c r="AO219" s="96"/>
    </row>
    <row r="220" spans="1:41" ht="15" customHeight="1">
      <c r="A220" s="74" t="s">
        <v>67</v>
      </c>
      <c r="B220" s="74" t="s">
        <v>558</v>
      </c>
      <c r="C220" s="98" t="s">
        <v>559</v>
      </c>
      <c r="D220" s="74" t="s">
        <v>560</v>
      </c>
      <c r="E220" s="74" t="s">
        <v>551</v>
      </c>
      <c r="F220" s="79" t="s">
        <v>552</v>
      </c>
      <c r="G220" s="74" t="s">
        <v>323</v>
      </c>
      <c r="H220" s="74" t="s">
        <v>534</v>
      </c>
      <c r="I220" s="74" t="s">
        <v>83</v>
      </c>
      <c r="J220" s="87">
        <v>4240437</v>
      </c>
      <c r="K220" s="74" t="s">
        <v>84</v>
      </c>
      <c r="L220" s="87" t="s">
        <v>366</v>
      </c>
      <c r="M220" s="74" t="s">
        <v>554</v>
      </c>
      <c r="N220" s="74" t="s">
        <v>555</v>
      </c>
      <c r="O220" s="81"/>
      <c r="P220" s="82">
        <f>IFERROR(VLOOKUP(J220,'Obs Tecnicas'!$D:$I,5,0),O220)</f>
        <v>44756</v>
      </c>
      <c r="Q220" s="81" t="str">
        <f ca="1">IF(P220&lt;&gt;"",IF(P220+365&gt;TODAY(),"Calibrado","Vencido"),"")</f>
        <v>Calibrado</v>
      </c>
      <c r="R220" s="83">
        <f>IFERROR(VLOOKUP(J220,'Obs Tecnicas'!$D:$G,2,0),"")</f>
        <v>17244</v>
      </c>
      <c r="S220" s="74" t="str">
        <f>IFERROR(VLOOKUP(J220,'Obs Tecnicas'!$D:$G,3,0),"Hexis")</f>
        <v>ER ANALITICA</v>
      </c>
      <c r="T220" s="74">
        <f>IFERROR(VLOOKUP(J220,'Obs Tecnicas'!$D:$G,4,0),"")</f>
        <v>0</v>
      </c>
      <c r="U220" s="2" t="s">
        <v>332</v>
      </c>
      <c r="V220" s="84">
        <f t="shared" si="7"/>
        <v>7</v>
      </c>
      <c r="W220" s="84">
        <v>7</v>
      </c>
      <c r="X220" s="2">
        <f>VLOOKUP(J220,Adicionados!B:M,12,0)</f>
        <v>0</v>
      </c>
      <c r="AO220" s="96"/>
    </row>
    <row r="221" spans="1:41" ht="15" customHeight="1">
      <c r="A221" s="74" t="s">
        <v>67</v>
      </c>
      <c r="B221" s="74" t="s">
        <v>558</v>
      </c>
      <c r="C221" s="98" t="s">
        <v>559</v>
      </c>
      <c r="D221" s="74" t="s">
        <v>560</v>
      </c>
      <c r="E221" s="74" t="s">
        <v>561</v>
      </c>
      <c r="F221" s="79" t="s">
        <v>562</v>
      </c>
      <c r="G221" s="74" t="s">
        <v>323</v>
      </c>
      <c r="H221" s="74" t="s">
        <v>534</v>
      </c>
      <c r="I221" s="86" t="s">
        <v>101</v>
      </c>
      <c r="J221" s="80">
        <v>1354920</v>
      </c>
      <c r="K221" s="74" t="s">
        <v>81</v>
      </c>
      <c r="L221" s="100" t="s">
        <v>564</v>
      </c>
      <c r="M221" s="74" t="s">
        <v>554</v>
      </c>
      <c r="N221" s="74" t="s">
        <v>555</v>
      </c>
      <c r="O221" s="81"/>
      <c r="P221" s="82">
        <f>IFERROR(VLOOKUP(J221,'Obs Tecnicas'!$D:$I,5,0),O221)</f>
        <v>44756</v>
      </c>
      <c r="Q221" s="81" t="str">
        <f ca="1">IF(P221&lt;&gt;"",IF(P221+365&gt;TODAY(),"Calibrado","Vencido"),"")</f>
        <v>Calibrado</v>
      </c>
      <c r="R221" s="83">
        <f>IFERROR(VLOOKUP(J221,'Obs Tecnicas'!$D:$G,2,0),"")</f>
        <v>17243</v>
      </c>
      <c r="S221" s="74" t="str">
        <f>IFERROR(VLOOKUP(J221,'Obs Tecnicas'!$D:$G,3,0),"Hexis")</f>
        <v>ER ANALITICA</v>
      </c>
      <c r="T221" s="74" t="str">
        <f>IFERROR(VLOOKUP(J221,'Obs Tecnicas'!$D:$G,4,0),"")</f>
        <v>Leitor de código de barras do instrumento não está funcionando.</v>
      </c>
      <c r="U221" s="2" t="s">
        <v>332</v>
      </c>
      <c r="V221" s="84">
        <f t="shared" si="7"/>
        <v>7</v>
      </c>
      <c r="W221" s="84">
        <v>7</v>
      </c>
      <c r="X221" s="2" t="e">
        <f>VLOOKUP(J221,Adicionados!B:M,12,0)</f>
        <v>#N/A</v>
      </c>
      <c r="AO221" s="96"/>
    </row>
    <row r="222" spans="1:41" ht="15" customHeight="1">
      <c r="A222" s="74" t="s">
        <v>67</v>
      </c>
      <c r="B222" s="74" t="s">
        <v>558</v>
      </c>
      <c r="C222" s="79" t="s">
        <v>552</v>
      </c>
      <c r="D222" s="74" t="s">
        <v>553</v>
      </c>
      <c r="E222" s="74" t="s">
        <v>551</v>
      </c>
      <c r="F222" s="79" t="s">
        <v>552</v>
      </c>
      <c r="G222" s="74" t="s">
        <v>323</v>
      </c>
      <c r="H222" s="74" t="s">
        <v>534</v>
      </c>
      <c r="I222" s="86" t="s">
        <v>565</v>
      </c>
      <c r="J222" s="74">
        <v>2902019</v>
      </c>
      <c r="K222" s="74" t="s">
        <v>136</v>
      </c>
      <c r="L222" s="100" t="s">
        <v>137</v>
      </c>
      <c r="M222" s="74" t="s">
        <v>554</v>
      </c>
      <c r="N222" s="74" t="s">
        <v>555</v>
      </c>
      <c r="O222" s="81"/>
      <c r="P222" s="82">
        <f>IFERROR(VLOOKUP(J222,'Obs Tecnicas'!$D:$I,5,0),O222)</f>
        <v>44756</v>
      </c>
      <c r="Q222" s="81" t="str">
        <f ca="1">IF(P222&lt;&gt;"",IF(P222+365&gt;TODAY(),"Calibrado","Vencido"),"")</f>
        <v>Calibrado</v>
      </c>
      <c r="R222" s="83">
        <f>IFERROR(VLOOKUP(J222,'Obs Tecnicas'!$D:$G,2,0),"")</f>
        <v>17242</v>
      </c>
      <c r="S222" s="74" t="str">
        <f>IFERROR(VLOOKUP(J222,'Obs Tecnicas'!$D:$G,3,0),"Hexis")</f>
        <v>ER ANALITICA</v>
      </c>
      <c r="T222" s="74">
        <f>IFERROR(VLOOKUP(J222,'Obs Tecnicas'!$D:$G,4,0),"")</f>
        <v>0</v>
      </c>
      <c r="U222" s="2" t="s">
        <v>332</v>
      </c>
      <c r="V222" s="84">
        <f t="shared" si="7"/>
        <v>7</v>
      </c>
      <c r="W222" s="84">
        <v>7</v>
      </c>
      <c r="X222" s="2">
        <f>VLOOKUP(J222,Adicionados!B:M,12,0)</f>
        <v>0</v>
      </c>
      <c r="AO222" s="96"/>
    </row>
    <row r="223" spans="1:41" ht="15" customHeight="1">
      <c r="A223" s="74" t="s">
        <v>67</v>
      </c>
      <c r="B223" s="74" t="s">
        <v>551</v>
      </c>
      <c r="C223" s="79" t="s">
        <v>552</v>
      </c>
      <c r="D223" s="74" t="s">
        <v>553</v>
      </c>
      <c r="E223" s="74" t="s">
        <v>551</v>
      </c>
      <c r="F223" s="79" t="s">
        <v>552</v>
      </c>
      <c r="G223" s="74" t="s">
        <v>323</v>
      </c>
      <c r="H223" s="74" t="s">
        <v>534</v>
      </c>
      <c r="I223" s="74" t="s">
        <v>101</v>
      </c>
      <c r="J223" s="80">
        <v>1532591</v>
      </c>
      <c r="K223" s="74" t="s">
        <v>81</v>
      </c>
      <c r="L223" s="86" t="s">
        <v>148</v>
      </c>
      <c r="M223" s="74" t="s">
        <v>554</v>
      </c>
      <c r="N223" s="74" t="s">
        <v>555</v>
      </c>
      <c r="O223" s="81">
        <v>44407</v>
      </c>
      <c r="P223" s="82">
        <f>IFERROR(VLOOKUP(J223,'Obs Tecnicas'!$D:$I,5,0),O223)</f>
        <v>44754</v>
      </c>
      <c r="Q223" s="81" t="str">
        <f ca="1">IF(P223&lt;&gt;"",IF(P223+365&gt;TODAY(),"Calibrado","Vencido"),"")</f>
        <v>Calibrado</v>
      </c>
      <c r="R223" s="83">
        <f>IFERROR(VLOOKUP(J223,'Obs Tecnicas'!$D:$G,2,0),"")</f>
        <v>17213</v>
      </c>
      <c r="S223" s="74" t="str">
        <f>IFERROR(VLOOKUP(J223,'Obs Tecnicas'!$D:$G,3,0),"Hexis")</f>
        <v>ER ANALITICA</v>
      </c>
      <c r="T223" s="74">
        <f>IFERROR(VLOOKUP(J223,'Obs Tecnicas'!$D:$G,4,0),"")</f>
        <v>0</v>
      </c>
      <c r="U223" s="2" t="s">
        <v>332</v>
      </c>
      <c r="V223" s="84">
        <f t="shared" si="7"/>
        <v>7</v>
      </c>
      <c r="W223" s="84">
        <v>9</v>
      </c>
      <c r="X223" s="2" t="e">
        <f>VLOOKUP(J223,Adicionados!B:M,12,0)</f>
        <v>#N/A</v>
      </c>
      <c r="AO223" s="96"/>
    </row>
    <row r="224" spans="1:41" ht="15" customHeight="1">
      <c r="A224" s="74" t="s">
        <v>67</v>
      </c>
      <c r="B224" s="74" t="s">
        <v>551</v>
      </c>
      <c r="C224" s="79" t="s">
        <v>552</v>
      </c>
      <c r="D224" s="74" t="s">
        <v>553</v>
      </c>
      <c r="E224" s="74" t="s">
        <v>551</v>
      </c>
      <c r="F224" s="79" t="s">
        <v>552</v>
      </c>
      <c r="G224" s="74" t="s">
        <v>323</v>
      </c>
      <c r="H224" s="74" t="s">
        <v>534</v>
      </c>
      <c r="I224" s="74" t="s">
        <v>218</v>
      </c>
      <c r="J224" s="80">
        <v>6227214</v>
      </c>
      <c r="K224" s="74" t="s">
        <v>84</v>
      </c>
      <c r="L224" s="74" t="s">
        <v>220</v>
      </c>
      <c r="M224" s="74" t="s">
        <v>554</v>
      </c>
      <c r="N224" s="74" t="s">
        <v>555</v>
      </c>
      <c r="O224" s="81">
        <v>44407</v>
      </c>
      <c r="P224" s="82">
        <f>IFERROR(VLOOKUP(J224,'Obs Tecnicas'!$D:$I,5,0),O224)</f>
        <v>44754</v>
      </c>
      <c r="Q224" s="81" t="str">
        <f ca="1">IF(P224&lt;&gt;"",IF(P224+365&gt;TODAY(),"Calibrado","Vencido"),"")</f>
        <v>Calibrado</v>
      </c>
      <c r="R224" s="83">
        <f>IFERROR(VLOOKUP(J224,'Obs Tecnicas'!$D:$G,2,0),"")</f>
        <v>17223</v>
      </c>
      <c r="S224" s="74" t="str">
        <f>IFERROR(VLOOKUP(J224,'Obs Tecnicas'!$D:$G,3,0),"Hexis")</f>
        <v>ER ANALITICA</v>
      </c>
      <c r="T224" s="74" t="str">
        <f>IFERROR(VLOOKUP(J224,'Obs Tecnicas'!$D:$G,4,0),"")</f>
        <v xml:space="preserve"> Eletrodo do instrumento encontra-se com vida avançado, apresentando lentidão nas leituras.</v>
      </c>
      <c r="U224" s="2" t="s">
        <v>332</v>
      </c>
      <c r="V224" s="84">
        <f t="shared" si="7"/>
        <v>7</v>
      </c>
      <c r="W224" s="84">
        <v>9</v>
      </c>
      <c r="X224" s="2" t="e">
        <f>VLOOKUP(J224,Adicionados!B:M,12,0)</f>
        <v>#N/A</v>
      </c>
      <c r="AO224" s="96"/>
    </row>
    <row r="225" spans="1:41" ht="15" customHeight="1">
      <c r="A225" s="74" t="s">
        <v>67</v>
      </c>
      <c r="B225" s="74" t="s">
        <v>551</v>
      </c>
      <c r="C225" s="79" t="s">
        <v>552</v>
      </c>
      <c r="D225" s="74" t="s">
        <v>553</v>
      </c>
      <c r="E225" s="74" t="s">
        <v>551</v>
      </c>
      <c r="F225" s="79" t="s">
        <v>552</v>
      </c>
      <c r="G225" s="74" t="s">
        <v>323</v>
      </c>
      <c r="H225" s="74" t="s">
        <v>534</v>
      </c>
      <c r="I225" s="74" t="s">
        <v>86</v>
      </c>
      <c r="J225" s="80">
        <v>50008</v>
      </c>
      <c r="K225" s="74" t="s">
        <v>87</v>
      </c>
      <c r="L225" s="74" t="s">
        <v>291</v>
      </c>
      <c r="M225" s="74" t="s">
        <v>554</v>
      </c>
      <c r="N225" s="74" t="s">
        <v>555</v>
      </c>
      <c r="O225" s="81">
        <v>44407</v>
      </c>
      <c r="P225" s="82">
        <f>IFERROR(VLOOKUP(J225,'Obs Tecnicas'!$D:$I,5,0),O225)</f>
        <v>44754</v>
      </c>
      <c r="Q225" s="81" t="str">
        <f ca="1">IF(P225&lt;&gt;"",IF(P225+365&gt;TODAY(),"Calibrado","Vencido"),"")</f>
        <v>Calibrado</v>
      </c>
      <c r="R225" s="83">
        <f>IFERROR(VLOOKUP(J225,'Obs Tecnicas'!$D:$G,2,0),"")</f>
        <v>17234</v>
      </c>
      <c r="S225" s="74" t="str">
        <f>IFERROR(VLOOKUP(J225,'Obs Tecnicas'!$D:$G,3,0),"Hexis")</f>
        <v>ER ANALITICA</v>
      </c>
      <c r="T225" s="74">
        <f>IFERROR(VLOOKUP(J225,'Obs Tecnicas'!$D:$G,4,0),"")</f>
        <v>0</v>
      </c>
      <c r="U225" s="2" t="s">
        <v>332</v>
      </c>
      <c r="V225" s="84">
        <f t="shared" si="7"/>
        <v>7</v>
      </c>
      <c r="W225" s="84">
        <v>9</v>
      </c>
      <c r="X225" s="2" t="e">
        <f>VLOOKUP(J225,Adicionados!B:M,12,0)</f>
        <v>#N/A</v>
      </c>
      <c r="AO225" s="96"/>
    </row>
    <row r="226" spans="1:41" ht="15" customHeight="1">
      <c r="A226" s="74" t="s">
        <v>67</v>
      </c>
      <c r="B226" s="74" t="s">
        <v>551</v>
      </c>
      <c r="C226" s="79" t="s">
        <v>552</v>
      </c>
      <c r="D226" s="74" t="s">
        <v>556</v>
      </c>
      <c r="E226" s="74" t="s">
        <v>551</v>
      </c>
      <c r="F226" s="79" t="s">
        <v>552</v>
      </c>
      <c r="G226" s="74" t="s">
        <v>323</v>
      </c>
      <c r="H226" s="74" t="s">
        <v>534</v>
      </c>
      <c r="I226" s="74" t="s">
        <v>89</v>
      </c>
      <c r="J226" s="87" t="s">
        <v>557</v>
      </c>
      <c r="K226" s="74" t="s">
        <v>81</v>
      </c>
      <c r="L226" s="87" t="s">
        <v>91</v>
      </c>
      <c r="M226" s="74" t="s">
        <v>554</v>
      </c>
      <c r="N226" s="74" t="s">
        <v>555</v>
      </c>
      <c r="O226" s="81"/>
      <c r="P226" s="82">
        <f>IFERROR(VLOOKUP(J226,'Obs Tecnicas'!$D:$I,5,0),O226)</f>
        <v>44754</v>
      </c>
      <c r="Q226" s="81" t="str">
        <f ca="1">IF(P226&lt;&gt;"",IF(P226+365&gt;TODAY(),"Calibrado","Vencido"),"")</f>
        <v>Calibrado</v>
      </c>
      <c r="R226" s="83">
        <f>IFERROR(VLOOKUP(J226,'Obs Tecnicas'!$D:$G,2,0),"")</f>
        <v>17235</v>
      </c>
      <c r="S226" s="74" t="str">
        <f>IFERROR(VLOOKUP(J226,'Obs Tecnicas'!$D:$G,3,0),"Hexis")</f>
        <v>ER ANALITICA</v>
      </c>
      <c r="T226" s="74">
        <f>IFERROR(VLOOKUP(J226,'Obs Tecnicas'!$D:$G,4,0),"")</f>
        <v>0</v>
      </c>
      <c r="U226" s="2" t="s">
        <v>332</v>
      </c>
      <c r="V226" s="84">
        <f t="shared" si="7"/>
        <v>7</v>
      </c>
      <c r="W226" s="84">
        <v>7</v>
      </c>
      <c r="X226" s="2" t="e">
        <f>VLOOKUP(J226,Adicionados!B:M,12,0)</f>
        <v>#N/A</v>
      </c>
      <c r="AO226" s="96"/>
    </row>
    <row r="227" spans="1:41" ht="15" customHeight="1">
      <c r="A227" s="74" t="s">
        <v>67</v>
      </c>
      <c r="B227" s="74" t="s">
        <v>578</v>
      </c>
      <c r="C227" s="79" t="s">
        <v>579</v>
      </c>
      <c r="D227" s="74" t="s">
        <v>580</v>
      </c>
      <c r="E227" s="74" t="s">
        <v>581</v>
      </c>
      <c r="F227" s="79" t="s">
        <v>582</v>
      </c>
      <c r="G227" s="74" t="s">
        <v>97</v>
      </c>
      <c r="H227" s="74" t="s">
        <v>534</v>
      </c>
      <c r="I227" s="74" t="s">
        <v>79</v>
      </c>
      <c r="J227" s="80" t="s">
        <v>583</v>
      </c>
      <c r="K227" s="74" t="s">
        <v>81</v>
      </c>
      <c r="L227" s="87" t="s">
        <v>186</v>
      </c>
      <c r="M227" s="74" t="s">
        <v>584</v>
      </c>
      <c r="N227" s="74" t="s">
        <v>78</v>
      </c>
      <c r="O227" s="81">
        <v>44263</v>
      </c>
      <c r="P227" s="82">
        <f>IFERROR(VLOOKUP(J227,'Obs Tecnicas'!$D:$I,5,0),O227)</f>
        <v>44657</v>
      </c>
      <c r="Q227" s="81" t="str">
        <f ca="1">IF(P227&lt;&gt;"",IF(P227+365&gt;TODAY(),"Calibrado","Vencido"),"")</f>
        <v>Calibrado</v>
      </c>
      <c r="R227" s="83">
        <f>IFERROR(VLOOKUP(J227,'Obs Tecnicas'!$D:$G,2,0),"")</f>
        <v>16104</v>
      </c>
      <c r="S227" s="74" t="str">
        <f>IFERROR(VLOOKUP(J227,'Obs Tecnicas'!$D:$G,3,0),"Hexis")</f>
        <v>ER ANALITICA</v>
      </c>
      <c r="T227" s="74">
        <f>IFERROR(VLOOKUP(J227,'Obs Tecnicas'!$D:$G,4,0),"")</f>
        <v>0</v>
      </c>
      <c r="U227" s="2" t="s">
        <v>332</v>
      </c>
      <c r="V227" s="84">
        <f t="shared" si="7"/>
        <v>4</v>
      </c>
      <c r="W227" s="84">
        <v>11</v>
      </c>
      <c r="X227" s="2" t="e">
        <f>VLOOKUP(J227,Adicionados!B:M,12,0)</f>
        <v>#N/A</v>
      </c>
    </row>
    <row r="228" spans="1:41" ht="15" customHeight="1">
      <c r="A228" s="74" t="s">
        <v>67</v>
      </c>
      <c r="B228" s="74" t="s">
        <v>596</v>
      </c>
      <c r="C228" s="79" t="s">
        <v>597</v>
      </c>
      <c r="D228" s="74" t="s">
        <v>598</v>
      </c>
      <c r="E228" s="74" t="s">
        <v>596</v>
      </c>
      <c r="F228" s="79" t="s">
        <v>597</v>
      </c>
      <c r="G228" s="74" t="s">
        <v>590</v>
      </c>
      <c r="H228" s="74" t="s">
        <v>534</v>
      </c>
      <c r="I228" s="74" t="s">
        <v>75</v>
      </c>
      <c r="J228" s="80" t="s">
        <v>599</v>
      </c>
      <c r="K228" s="74" t="s">
        <v>81</v>
      </c>
      <c r="L228" s="74" t="s">
        <v>123</v>
      </c>
      <c r="M228" s="74" t="s">
        <v>592</v>
      </c>
      <c r="N228" s="74" t="s">
        <v>555</v>
      </c>
      <c r="O228" s="81">
        <v>43979</v>
      </c>
      <c r="P228" s="82">
        <f>IFERROR(VLOOKUP(J228,'Obs Tecnicas'!$D:$I,5,0),O228)</f>
        <v>44732</v>
      </c>
      <c r="Q228" s="81" t="str">
        <f ca="1">IF(P228&lt;&gt;"",IF(P228+365&gt;TODAY(),"Calibrado","Vencido"),"")</f>
        <v>Calibrado</v>
      </c>
      <c r="R228" s="83">
        <f>IFERROR(VLOOKUP(J228,'Obs Tecnicas'!$D:$G,2,0),"")</f>
        <v>16914</v>
      </c>
      <c r="S228" s="74" t="str">
        <f>IFERROR(VLOOKUP(J228,'Obs Tecnicas'!$D:$G,3,0),"Hexis")</f>
        <v>ER ANALITICA</v>
      </c>
      <c r="T228" s="74">
        <f>IFERROR(VLOOKUP(J228,'Obs Tecnicas'!$D:$G,4,0),"")</f>
        <v>0</v>
      </c>
      <c r="U228" s="2" t="s">
        <v>332</v>
      </c>
      <c r="V228" s="84">
        <f t="shared" si="7"/>
        <v>6</v>
      </c>
      <c r="W228" s="84">
        <v>8</v>
      </c>
      <c r="X228" s="2" t="e">
        <f>VLOOKUP(J228,Adicionados!B:M,12,0)</f>
        <v>#N/A</v>
      </c>
    </row>
    <row r="229" spans="1:41" ht="15" customHeight="1">
      <c r="A229" s="74" t="s">
        <v>67</v>
      </c>
      <c r="B229" s="74" t="s">
        <v>596</v>
      </c>
      <c r="C229" s="79" t="s">
        <v>597</v>
      </c>
      <c r="D229" s="74" t="s">
        <v>598</v>
      </c>
      <c r="E229" s="74" t="s">
        <v>596</v>
      </c>
      <c r="F229" s="79" t="s">
        <v>597</v>
      </c>
      <c r="G229" s="74" t="s">
        <v>590</v>
      </c>
      <c r="H229" s="74" t="s">
        <v>534</v>
      </c>
      <c r="I229" s="74" t="s">
        <v>218</v>
      </c>
      <c r="J229" s="80">
        <v>6261850</v>
      </c>
      <c r="K229" s="74" t="s">
        <v>84</v>
      </c>
      <c r="L229" s="74" t="s">
        <v>220</v>
      </c>
      <c r="M229" s="74" t="s">
        <v>592</v>
      </c>
      <c r="N229" s="74" t="s">
        <v>555</v>
      </c>
      <c r="O229" s="81">
        <v>44239</v>
      </c>
      <c r="P229" s="82">
        <f>IFERROR(VLOOKUP(J229,'Obs Tecnicas'!$D:$I,5,0),O229)</f>
        <v>44732</v>
      </c>
      <c r="Q229" s="81" t="str">
        <f ca="1">IF(P229&lt;&gt;"",IF(P229+365&gt;TODAY(),"Calibrado","Vencido"),"")</f>
        <v>Calibrado</v>
      </c>
      <c r="R229" s="83">
        <f>IFERROR(VLOOKUP(J229,'Obs Tecnicas'!$D:$G,2,0),"")</f>
        <v>16916</v>
      </c>
      <c r="S229" s="74" t="str">
        <f>IFERROR(VLOOKUP(J229,'Obs Tecnicas'!$D:$G,3,0),"Hexis")</f>
        <v>ER ANALITICA</v>
      </c>
      <c r="T229" s="74">
        <f>IFERROR(VLOOKUP(J229,'Obs Tecnicas'!$D:$G,4,0),"")</f>
        <v>0</v>
      </c>
      <c r="U229" s="2" t="s">
        <v>332</v>
      </c>
      <c r="V229" s="84">
        <f t="shared" si="7"/>
        <v>6</v>
      </c>
      <c r="W229" s="84">
        <v>8</v>
      </c>
      <c r="X229" s="2" t="e">
        <f>VLOOKUP(J229,Adicionados!B:M,12,0)</f>
        <v>#N/A</v>
      </c>
    </row>
    <row r="230" spans="1:41" ht="15" customHeight="1">
      <c r="A230" s="74" t="s">
        <v>67</v>
      </c>
      <c r="B230" s="74" t="s">
        <v>596</v>
      </c>
      <c r="C230" s="79" t="s">
        <v>597</v>
      </c>
      <c r="D230" s="74" t="s">
        <v>598</v>
      </c>
      <c r="E230" s="74" t="s">
        <v>596</v>
      </c>
      <c r="F230" s="79" t="s">
        <v>597</v>
      </c>
      <c r="G230" s="74" t="s">
        <v>590</v>
      </c>
      <c r="H230" s="74" t="s">
        <v>534</v>
      </c>
      <c r="I230" s="74" t="s">
        <v>101</v>
      </c>
      <c r="J230" s="80">
        <v>160110001009</v>
      </c>
      <c r="K230" s="74" t="s">
        <v>81</v>
      </c>
      <c r="L230" s="74" t="s">
        <v>206</v>
      </c>
      <c r="M230" s="74" t="s">
        <v>592</v>
      </c>
      <c r="N230" s="74" t="s">
        <v>555</v>
      </c>
      <c r="O230" s="81">
        <v>43980</v>
      </c>
      <c r="P230" s="82">
        <f>IFERROR(VLOOKUP(J230,'Obs Tecnicas'!$D:$I,5,0),O230)</f>
        <v>44732</v>
      </c>
      <c r="Q230" s="81" t="str">
        <f ca="1">IF(P230&lt;&gt;"",IF(P230+365&gt;TODAY(),"Calibrado","Vencido"),"")</f>
        <v>Calibrado</v>
      </c>
      <c r="R230" s="83">
        <f>IFERROR(VLOOKUP(J230,'Obs Tecnicas'!$D:$G,2,0),"")</f>
        <v>16619</v>
      </c>
      <c r="S230" s="74" t="str">
        <f>IFERROR(VLOOKUP(J230,'Obs Tecnicas'!$D:$G,3,0),"Hexis")</f>
        <v>ER ANALITICA</v>
      </c>
      <c r="T230" s="74">
        <f>IFERROR(VLOOKUP(J230,'Obs Tecnicas'!$D:$G,4,0),"")</f>
        <v>0</v>
      </c>
      <c r="U230" s="2" t="s">
        <v>332</v>
      </c>
      <c r="V230" s="84">
        <f t="shared" si="7"/>
        <v>6</v>
      </c>
      <c r="W230" s="84">
        <v>8</v>
      </c>
      <c r="X230" s="2" t="e">
        <f>VLOOKUP(J230,Adicionados!B:M,12,0)</f>
        <v>#N/A</v>
      </c>
    </row>
    <row r="231" spans="1:41" ht="15" customHeight="1">
      <c r="A231" s="74" t="s">
        <v>67</v>
      </c>
      <c r="B231" s="74" t="s">
        <v>439</v>
      </c>
      <c r="C231" s="101" t="s">
        <v>440</v>
      </c>
      <c r="D231" s="74" t="s">
        <v>441</v>
      </c>
      <c r="E231" s="74" t="s">
        <v>439</v>
      </c>
      <c r="F231" s="79" t="s">
        <v>440</v>
      </c>
      <c r="G231" s="74" t="s">
        <v>442</v>
      </c>
      <c r="H231" s="74" t="s">
        <v>534</v>
      </c>
      <c r="I231" s="74" t="s">
        <v>101</v>
      </c>
      <c r="J231" s="80" t="s">
        <v>601</v>
      </c>
      <c r="K231" s="74" t="s">
        <v>81</v>
      </c>
      <c r="L231" s="74" t="s">
        <v>103</v>
      </c>
      <c r="M231" s="74" t="s">
        <v>592</v>
      </c>
      <c r="N231" s="74" t="s">
        <v>555</v>
      </c>
      <c r="O231" s="81">
        <v>43978</v>
      </c>
      <c r="P231" s="82">
        <f>IFERROR(VLOOKUP(J231,'Obs Tecnicas'!$D:$I,5,0),O231)</f>
        <v>44333</v>
      </c>
      <c r="Q231" s="81" t="str">
        <f ca="1">IF(P231&lt;&gt;"",IF(P231+365&gt;TODAY(),"Calibrado","Vencido"),"")</f>
        <v>Vencido</v>
      </c>
      <c r="R231" s="83">
        <f>IFERROR(VLOOKUP(J231,'Obs Tecnicas'!$D:$G,2,0),"")</f>
        <v>12331</v>
      </c>
      <c r="S231" s="74" t="str">
        <f>IFERROR(VLOOKUP(J231,'Obs Tecnicas'!$D:$G,3,0),"Hexis")</f>
        <v>ER ANALITICA</v>
      </c>
      <c r="T231" s="74" t="str">
        <f>IFERROR(VLOOKUP(J231,'Obs Tecnicas'!$D:$G,4,0),"")</f>
        <v>Bateria de lítio com baixa carga e lazer de cod. De barras inoperante.</v>
      </c>
      <c r="U231" s="2" t="s">
        <v>27</v>
      </c>
      <c r="V231" s="84">
        <f t="shared" si="7"/>
        <v>5</v>
      </c>
      <c r="W231" s="84">
        <v>7</v>
      </c>
      <c r="X231" s="2" t="e">
        <f>VLOOKUP(J231,Adicionados!B:M,12,0)</f>
        <v>#N/A</v>
      </c>
    </row>
    <row r="232" spans="1:41" ht="15" customHeight="1">
      <c r="A232" s="74" t="s">
        <v>67</v>
      </c>
      <c r="B232" s="74" t="s">
        <v>439</v>
      </c>
      <c r="C232" s="101" t="s">
        <v>440</v>
      </c>
      <c r="D232" s="74" t="s">
        <v>441</v>
      </c>
      <c r="E232" s="74" t="s">
        <v>439</v>
      </c>
      <c r="F232" s="79" t="s">
        <v>440</v>
      </c>
      <c r="G232" s="74" t="s">
        <v>442</v>
      </c>
      <c r="H232" s="74" t="s">
        <v>534</v>
      </c>
      <c r="I232" s="74" t="s">
        <v>75</v>
      </c>
      <c r="J232" s="80" t="s">
        <v>602</v>
      </c>
      <c r="K232" s="74" t="s">
        <v>81</v>
      </c>
      <c r="L232" s="74" t="s">
        <v>123</v>
      </c>
      <c r="M232" s="74" t="s">
        <v>592</v>
      </c>
      <c r="N232" s="74" t="s">
        <v>555</v>
      </c>
      <c r="O232" s="81">
        <v>43978</v>
      </c>
      <c r="P232" s="82">
        <f>IFERROR(VLOOKUP(J232,'Obs Tecnicas'!$D:$I,5,0),O232)</f>
        <v>44333</v>
      </c>
      <c r="Q232" s="81" t="str">
        <f ca="1">IF(P232&lt;&gt;"",IF(P232+365&gt;TODAY(),"Calibrado","Vencido"),"")</f>
        <v>Vencido</v>
      </c>
      <c r="R232" s="83">
        <f>IFERROR(VLOOKUP(J232,'Obs Tecnicas'!$D:$G,2,0),"")</f>
        <v>12335</v>
      </c>
      <c r="S232" s="74" t="str">
        <f>IFERROR(VLOOKUP(J232,'Obs Tecnicas'!$D:$G,3,0),"Hexis")</f>
        <v>ER ANALITICA</v>
      </c>
      <c r="T232" s="74">
        <f>IFERROR(VLOOKUP(J232,'Obs Tecnicas'!$D:$G,4,0),"")</f>
        <v>0</v>
      </c>
      <c r="U232" s="2" t="s">
        <v>27</v>
      </c>
      <c r="V232" s="84">
        <f t="shared" si="7"/>
        <v>5</v>
      </c>
      <c r="W232" s="84">
        <v>7</v>
      </c>
      <c r="X232" s="2" t="e">
        <f>VLOOKUP(J232,Adicionados!B:M,12,0)</f>
        <v>#N/A</v>
      </c>
    </row>
    <row r="233" spans="1:41" ht="15" customHeight="1">
      <c r="A233" s="74" t="s">
        <v>67</v>
      </c>
      <c r="B233" s="74" t="s">
        <v>439</v>
      </c>
      <c r="C233" s="101" t="s">
        <v>440</v>
      </c>
      <c r="D233" s="74" t="s">
        <v>441</v>
      </c>
      <c r="E233" s="74" t="s">
        <v>439</v>
      </c>
      <c r="F233" s="79" t="s">
        <v>440</v>
      </c>
      <c r="G233" s="74" t="s">
        <v>442</v>
      </c>
      <c r="H233" s="74" t="s">
        <v>534</v>
      </c>
      <c r="I233" s="74" t="s">
        <v>89</v>
      </c>
      <c r="J233" s="80" t="s">
        <v>603</v>
      </c>
      <c r="K233" s="74" t="s">
        <v>81</v>
      </c>
      <c r="L233" s="74" t="s">
        <v>91</v>
      </c>
      <c r="M233" s="74" t="s">
        <v>592</v>
      </c>
      <c r="N233" s="74" t="s">
        <v>555</v>
      </c>
      <c r="O233" s="81">
        <v>43978</v>
      </c>
      <c r="P233" s="82">
        <f>IFERROR(VLOOKUP(J233,'Obs Tecnicas'!$D:$I,5,0),O233)</f>
        <v>44333</v>
      </c>
      <c r="Q233" s="81" t="str">
        <f ca="1">IF(P233&lt;&gt;"",IF(P233+365&gt;TODAY(),"Calibrado","Vencido"),"")</f>
        <v>Vencido</v>
      </c>
      <c r="R233" s="83">
        <f>IFERROR(VLOOKUP(J233,'Obs Tecnicas'!$D:$G,2,0),"")</f>
        <v>12319</v>
      </c>
      <c r="S233" s="74" t="str">
        <f>IFERROR(VLOOKUP(J233,'Obs Tecnicas'!$D:$G,3,0),"Hexis")</f>
        <v>ER ANALITICA</v>
      </c>
      <c r="T233" s="74" t="str">
        <f>IFERROR(VLOOKUP(J233,'Obs Tecnicas'!$D:$G,4,0),"")</f>
        <v>Lingueta de fixação da cubeta (tampa superior do conj. Optico) danificada.</v>
      </c>
      <c r="U233" s="2" t="s">
        <v>27</v>
      </c>
      <c r="V233" s="84">
        <f t="shared" si="7"/>
        <v>5</v>
      </c>
      <c r="W233" s="84">
        <v>7</v>
      </c>
      <c r="X233" s="2" t="e">
        <f>VLOOKUP(J233,Adicionados!B:M,12,0)</f>
        <v>#N/A</v>
      </c>
    </row>
    <row r="234" spans="1:41" ht="15" customHeight="1">
      <c r="A234" s="74" t="s">
        <v>67</v>
      </c>
      <c r="B234" s="74" t="s">
        <v>439</v>
      </c>
      <c r="C234" s="79" t="s">
        <v>440</v>
      </c>
      <c r="D234" s="74" t="s">
        <v>441</v>
      </c>
      <c r="E234" s="74" t="s">
        <v>439</v>
      </c>
      <c r="F234" s="79" t="s">
        <v>440</v>
      </c>
      <c r="G234" s="74" t="s">
        <v>442</v>
      </c>
      <c r="H234" s="74" t="s">
        <v>534</v>
      </c>
      <c r="I234" s="74" t="s">
        <v>115</v>
      </c>
      <c r="J234" s="80" t="s">
        <v>604</v>
      </c>
      <c r="K234" s="74" t="s">
        <v>447</v>
      </c>
      <c r="M234" s="74" t="s">
        <v>592</v>
      </c>
      <c r="O234" s="81"/>
      <c r="P234" s="82">
        <f>IFERROR(VLOOKUP(J234,'Obs Tecnicas'!$D:$I,5,0),O234)</f>
        <v>44333</v>
      </c>
      <c r="Q234" s="81" t="str">
        <f ca="1">IF(P234&lt;&gt;"",IF(P234+365&gt;TODAY(),"Calibrado","Vencido"),"")</f>
        <v>Vencido</v>
      </c>
      <c r="R234" s="83">
        <f>IFERROR(VLOOKUP(J234,'Obs Tecnicas'!$D:$G,2,0),"")</f>
        <v>12356</v>
      </c>
      <c r="S234" s="74" t="str">
        <f>IFERROR(VLOOKUP(J234,'Obs Tecnicas'!$D:$G,3,0),"Hexis")</f>
        <v>ER ANALITICA</v>
      </c>
      <c r="T234" s="74">
        <f>IFERROR(VLOOKUP(J234,'Obs Tecnicas'!$D:$G,4,0),"")</f>
        <v>0</v>
      </c>
      <c r="U234" s="2" t="s">
        <v>27</v>
      </c>
      <c r="V234" s="84">
        <f t="shared" si="7"/>
        <v>5</v>
      </c>
      <c r="W234" s="84">
        <v>7</v>
      </c>
      <c r="X234" s="2">
        <f>VLOOKUP(J234,Adicionados!B:M,12,0)</f>
        <v>0</v>
      </c>
    </row>
    <row r="235" spans="1:41" ht="15" customHeight="1">
      <c r="A235" s="74" t="s">
        <v>67</v>
      </c>
      <c r="B235" s="74" t="s">
        <v>439</v>
      </c>
      <c r="C235" s="79" t="s">
        <v>440</v>
      </c>
      <c r="D235" s="74" t="s">
        <v>441</v>
      </c>
      <c r="E235" s="74" t="s">
        <v>439</v>
      </c>
      <c r="F235" s="79" t="s">
        <v>440</v>
      </c>
      <c r="G235" s="74" t="s">
        <v>442</v>
      </c>
      <c r="H235" s="74" t="s">
        <v>534</v>
      </c>
      <c r="I235" s="74" t="s">
        <v>115</v>
      </c>
      <c r="J235" s="80" t="s">
        <v>605</v>
      </c>
      <c r="K235" s="74" t="s">
        <v>454</v>
      </c>
      <c r="M235" s="74" t="s">
        <v>592</v>
      </c>
      <c r="O235" s="81"/>
      <c r="P235" s="82">
        <f>IFERROR(VLOOKUP(J235,'Obs Tecnicas'!$D:$I,5,0),O235)</f>
        <v>44333</v>
      </c>
      <c r="Q235" s="81" t="str">
        <f ca="1">IF(P235&lt;&gt;"",IF(P235+365&gt;TODAY(),"Calibrado","Vencido"),"")</f>
        <v>Vencido</v>
      </c>
      <c r="R235" s="83">
        <f>IFERROR(VLOOKUP(J235,'Obs Tecnicas'!$D:$G,2,0),"")</f>
        <v>12354</v>
      </c>
      <c r="S235" s="74" t="str">
        <f>IFERROR(VLOOKUP(J235,'Obs Tecnicas'!$D:$G,3,0),"Hexis")</f>
        <v>ER ANALITICA</v>
      </c>
      <c r="T235" s="74">
        <f>IFERROR(VLOOKUP(J235,'Obs Tecnicas'!$D:$G,4,0),"")</f>
        <v>0</v>
      </c>
      <c r="U235" s="2" t="s">
        <v>27</v>
      </c>
      <c r="V235" s="84">
        <f t="shared" si="7"/>
        <v>5</v>
      </c>
      <c r="W235" s="84">
        <v>7</v>
      </c>
      <c r="X235" s="2">
        <f>VLOOKUP(J235,Adicionados!B:M,12,0)</f>
        <v>0</v>
      </c>
    </row>
    <row r="236" spans="1:41" ht="15" customHeight="1">
      <c r="A236" s="74" t="s">
        <v>67</v>
      </c>
      <c r="B236" s="74" t="s">
        <v>439</v>
      </c>
      <c r="C236" s="79" t="s">
        <v>440</v>
      </c>
      <c r="D236" s="74" t="s">
        <v>441</v>
      </c>
      <c r="E236" s="74" t="s">
        <v>439</v>
      </c>
      <c r="F236" s="79" t="s">
        <v>440</v>
      </c>
      <c r="G236" s="74" t="s">
        <v>442</v>
      </c>
      <c r="H236" s="74" t="s">
        <v>534</v>
      </c>
      <c r="I236" s="74" t="s">
        <v>115</v>
      </c>
      <c r="J236" s="80" t="s">
        <v>606</v>
      </c>
      <c r="K236" s="74" t="s">
        <v>444</v>
      </c>
      <c r="M236" s="74" t="s">
        <v>592</v>
      </c>
      <c r="O236" s="81"/>
      <c r="P236" s="82">
        <f>IFERROR(VLOOKUP(J236,'Obs Tecnicas'!$D:$I,5,0),O236)</f>
        <v>44333</v>
      </c>
      <c r="Q236" s="81" t="str">
        <f ca="1">IF(P236&lt;&gt;"",IF(P236+365&gt;TODAY(),"Calibrado","Vencido"),"")</f>
        <v>Vencido</v>
      </c>
      <c r="R236" s="83">
        <f>IFERROR(VLOOKUP(J236,'Obs Tecnicas'!$D:$G,2,0),"")</f>
        <v>12353</v>
      </c>
      <c r="S236" s="74" t="str">
        <f>IFERROR(VLOOKUP(J236,'Obs Tecnicas'!$D:$G,3,0),"Hexis")</f>
        <v>ER ANALITICA</v>
      </c>
      <c r="T236" s="74">
        <f>IFERROR(VLOOKUP(J236,'Obs Tecnicas'!$D:$G,4,0),"")</f>
        <v>0</v>
      </c>
      <c r="U236" s="2" t="s">
        <v>27</v>
      </c>
      <c r="V236" s="84">
        <f t="shared" si="7"/>
        <v>5</v>
      </c>
      <c r="W236" s="84">
        <v>7</v>
      </c>
      <c r="X236" s="2">
        <f>VLOOKUP(J236,Adicionados!B:M,12,0)</f>
        <v>0</v>
      </c>
    </row>
    <row r="237" spans="1:41" ht="15" customHeight="1">
      <c r="A237" s="74" t="s">
        <v>67</v>
      </c>
      <c r="B237" s="74" t="s">
        <v>439</v>
      </c>
      <c r="C237" s="79" t="s">
        <v>440</v>
      </c>
      <c r="D237" s="74" t="s">
        <v>441</v>
      </c>
      <c r="E237" s="74" t="s">
        <v>439</v>
      </c>
      <c r="F237" s="79" t="s">
        <v>440</v>
      </c>
      <c r="G237" s="74" t="s">
        <v>442</v>
      </c>
      <c r="H237" s="74" t="s">
        <v>534</v>
      </c>
      <c r="I237" s="74" t="s">
        <v>86</v>
      </c>
      <c r="J237" s="80" t="s">
        <v>607</v>
      </c>
      <c r="K237" s="102" t="s">
        <v>608</v>
      </c>
      <c r="M237" s="74" t="s">
        <v>592</v>
      </c>
      <c r="N237" s="74" t="s">
        <v>555</v>
      </c>
      <c r="O237" s="81"/>
      <c r="P237" s="82">
        <f>IFERROR(VLOOKUP(J237,'Obs Tecnicas'!$D:$I,5,0),O237)</f>
        <v>44333</v>
      </c>
      <c r="Q237" s="81" t="str">
        <f ca="1">IF(P237&lt;&gt;"",IF(P237+365&gt;TODAY(),"Calibrado","Vencido"),"")</f>
        <v>Vencido</v>
      </c>
      <c r="R237" s="83">
        <f>IFERROR(VLOOKUP(J237,'Obs Tecnicas'!$D:$G,2,0),"")</f>
        <v>12347</v>
      </c>
      <c r="S237" s="74" t="str">
        <f>IFERROR(VLOOKUP(J237,'Obs Tecnicas'!$D:$G,3,0),"Hexis")</f>
        <v>ER ANALITICA</v>
      </c>
      <c r="T237" s="74">
        <f>IFERROR(VLOOKUP(J237,'Obs Tecnicas'!$D:$G,4,0),"")</f>
        <v>0</v>
      </c>
      <c r="U237" s="2" t="s">
        <v>27</v>
      </c>
      <c r="V237" s="84">
        <f t="shared" si="7"/>
        <v>5</v>
      </c>
      <c r="W237" s="84">
        <v>3</v>
      </c>
      <c r="X237" s="2">
        <f>VLOOKUP(J237,Adicionados!B:M,12,0)</f>
        <v>0</v>
      </c>
    </row>
    <row r="238" spans="1:41" ht="15" customHeight="1">
      <c r="A238" s="74" t="s">
        <v>67</v>
      </c>
      <c r="B238" s="74" t="s">
        <v>439</v>
      </c>
      <c r="C238" s="79" t="s">
        <v>440</v>
      </c>
      <c r="D238" s="74" t="s">
        <v>441</v>
      </c>
      <c r="E238" s="74" t="s">
        <v>439</v>
      </c>
      <c r="F238" s="79" t="s">
        <v>440</v>
      </c>
      <c r="G238" s="74" t="s">
        <v>442</v>
      </c>
      <c r="H238" s="74" t="s">
        <v>534</v>
      </c>
      <c r="I238" s="74" t="s">
        <v>101</v>
      </c>
      <c r="J238" s="80" t="s">
        <v>609</v>
      </c>
      <c r="K238" s="74" t="s">
        <v>610</v>
      </c>
      <c r="L238" s="74" t="s">
        <v>611</v>
      </c>
      <c r="M238" s="74" t="s">
        <v>592</v>
      </c>
      <c r="N238" s="74" t="s">
        <v>555</v>
      </c>
      <c r="O238" s="81">
        <v>44239</v>
      </c>
      <c r="P238" s="82">
        <f>IFERROR(VLOOKUP(J238,'Obs Tecnicas'!$D:$I,5,0),O238)</f>
        <v>44629</v>
      </c>
      <c r="Q238" s="81" t="str">
        <f ca="1">IF(P238&lt;&gt;"",IF(P238+365&gt;TODAY(),"Calibrado","Vencido"),"")</f>
        <v>Calibrado</v>
      </c>
      <c r="R238" s="83">
        <f>IFERROR(VLOOKUP(J238,'Obs Tecnicas'!$D:$G,2,0),"")</f>
        <v>15707</v>
      </c>
      <c r="S238" s="74" t="str">
        <f>IFERROR(VLOOKUP(J238,'Obs Tecnicas'!$D:$G,3,0),"Hexis")</f>
        <v>ER ANALITICA</v>
      </c>
      <c r="T238" s="74">
        <f>IFERROR(VLOOKUP(J238,'Obs Tecnicas'!$D:$G,4,0),"")</f>
        <v>0</v>
      </c>
      <c r="V238" s="84">
        <f t="shared" ref="V238:V269" si="8">IF(P238&lt;&gt;"",MONTH(P238),"")</f>
        <v>3</v>
      </c>
      <c r="W238" s="84">
        <v>6</v>
      </c>
      <c r="X238" s="2" t="e">
        <f>VLOOKUP(J238,Adicionados!B:M,12,0)</f>
        <v>#N/A</v>
      </c>
    </row>
    <row r="239" spans="1:41" ht="15" customHeight="1">
      <c r="A239" s="74" t="s">
        <v>67</v>
      </c>
      <c r="B239" s="74" t="s">
        <v>439</v>
      </c>
      <c r="C239" s="79" t="s">
        <v>440</v>
      </c>
      <c r="D239" s="74" t="s">
        <v>441</v>
      </c>
      <c r="E239" s="74" t="s">
        <v>439</v>
      </c>
      <c r="F239" s="79" t="s">
        <v>440</v>
      </c>
      <c r="G239" s="74" t="s">
        <v>442</v>
      </c>
      <c r="H239" s="74" t="s">
        <v>534</v>
      </c>
      <c r="I239" s="74" t="s">
        <v>86</v>
      </c>
      <c r="J239" s="80" t="s">
        <v>612</v>
      </c>
      <c r="K239" s="74" t="s">
        <v>613</v>
      </c>
      <c r="L239" s="74" t="s">
        <v>614</v>
      </c>
      <c r="M239" s="74" t="s">
        <v>592</v>
      </c>
      <c r="N239" s="74" t="s">
        <v>555</v>
      </c>
      <c r="O239" s="81">
        <v>44239</v>
      </c>
      <c r="P239" s="82">
        <f>IFERROR(VLOOKUP(J239,'Obs Tecnicas'!$D:$I,5,0),O239)</f>
        <v>44629</v>
      </c>
      <c r="Q239" s="81" t="str">
        <f ca="1">IF(P239&lt;&gt;"",IF(P239+365&gt;TODAY(),"Calibrado","Vencido"),"")</f>
        <v>Calibrado</v>
      </c>
      <c r="R239" s="83">
        <f>IFERROR(VLOOKUP(J239,'Obs Tecnicas'!$D:$G,2,0),"")</f>
        <v>15718</v>
      </c>
      <c r="S239" s="74" t="str">
        <f>IFERROR(VLOOKUP(J239,'Obs Tecnicas'!$D:$G,3,0),"Hexis")</f>
        <v>ER ANALITICA</v>
      </c>
      <c r="T239" s="74">
        <f>IFERROR(VLOOKUP(J239,'Obs Tecnicas'!$D:$G,4,0),"")</f>
        <v>0</v>
      </c>
      <c r="V239" s="84">
        <f t="shared" si="8"/>
        <v>3</v>
      </c>
      <c r="W239" s="84">
        <v>6</v>
      </c>
      <c r="X239" s="2" t="e">
        <f>VLOOKUP(J239,Adicionados!B:M,12,0)</f>
        <v>#N/A</v>
      </c>
    </row>
    <row r="240" spans="1:41" ht="15" customHeight="1">
      <c r="A240" s="74" t="s">
        <v>67</v>
      </c>
      <c r="B240" s="74" t="s">
        <v>439</v>
      </c>
      <c r="C240" s="79" t="s">
        <v>440</v>
      </c>
      <c r="D240" s="74" t="s">
        <v>441</v>
      </c>
      <c r="E240" s="74" t="s">
        <v>439</v>
      </c>
      <c r="F240" s="74" t="s">
        <v>440</v>
      </c>
      <c r="G240" s="74" t="s">
        <v>442</v>
      </c>
      <c r="H240" s="74" t="s">
        <v>534</v>
      </c>
      <c r="I240" s="74" t="s">
        <v>83</v>
      </c>
      <c r="J240" s="80" t="s">
        <v>615</v>
      </c>
      <c r="K240" s="74" t="s">
        <v>84</v>
      </c>
      <c r="L240" s="74" t="s">
        <v>348</v>
      </c>
      <c r="M240" s="74" t="s">
        <v>592</v>
      </c>
      <c r="O240" s="81"/>
      <c r="P240" s="82">
        <f>IFERROR(VLOOKUP(J240,'Obs Tecnicas'!$D:$I,5,0),O240)</f>
        <v>44333</v>
      </c>
      <c r="Q240" s="81" t="str">
        <f ca="1">IF(P240&lt;&gt;"",IF(P240+365&gt;TODAY(),"Calibrado","Vencido"),"")</f>
        <v>Vencido</v>
      </c>
      <c r="R240" s="83">
        <f>IFERROR(VLOOKUP(J240,'Obs Tecnicas'!$D:$G,2,0),"")</f>
        <v>12341</v>
      </c>
      <c r="S240" s="74" t="str">
        <f>IFERROR(VLOOKUP(J240,'Obs Tecnicas'!$D:$G,3,0),"Hexis")</f>
        <v>ER ANALITICA</v>
      </c>
      <c r="T240" s="74" t="str">
        <f>IFERROR(VLOOKUP(J240,'Obs Tecnicas'!$D:$G,4,0),"")</f>
        <v>Display com avarias</v>
      </c>
      <c r="U240" s="2" t="s">
        <v>27</v>
      </c>
      <c r="V240" s="84">
        <f t="shared" si="8"/>
        <v>5</v>
      </c>
      <c r="W240" s="103">
        <v>1</v>
      </c>
      <c r="X240" s="2">
        <f>VLOOKUP(J240,Adicionados!B:M,12,0)</f>
        <v>0</v>
      </c>
    </row>
    <row r="241" spans="1:24" ht="15" customHeight="1">
      <c r="A241" s="74" t="s">
        <v>67</v>
      </c>
      <c r="B241" s="74" t="s">
        <v>439</v>
      </c>
      <c r="C241" s="79" t="s">
        <v>440</v>
      </c>
      <c r="D241" s="74" t="s">
        <v>441</v>
      </c>
      <c r="E241" s="74" t="s">
        <v>439</v>
      </c>
      <c r="F241" s="74" t="s">
        <v>440</v>
      </c>
      <c r="G241" s="74" t="s">
        <v>442</v>
      </c>
      <c r="H241" s="74" t="s">
        <v>534</v>
      </c>
      <c r="I241" s="74" t="s">
        <v>83</v>
      </c>
      <c r="J241" s="80" t="s">
        <v>616</v>
      </c>
      <c r="K241" s="74" t="s">
        <v>84</v>
      </c>
      <c r="M241" s="74" t="s">
        <v>592</v>
      </c>
      <c r="O241" s="81"/>
      <c r="P241" s="82">
        <f>IFERROR(VLOOKUP(J241,'Obs Tecnicas'!$D:$I,5,0),O241)</f>
        <v>44333</v>
      </c>
      <c r="Q241" s="81" t="str">
        <f ca="1">IF(P241&lt;&gt;"",IF(P241+365&gt;TODAY(),"Calibrado","Vencido"),"")</f>
        <v>Vencido</v>
      </c>
      <c r="R241" s="83">
        <f>IFERROR(VLOOKUP(J241,'Obs Tecnicas'!$D:$G,2,0),"")</f>
        <v>12339</v>
      </c>
      <c r="S241" s="74" t="str">
        <f>IFERROR(VLOOKUP(J241,'Obs Tecnicas'!$D:$G,3,0),"Hexis")</f>
        <v>ER ANALITICA</v>
      </c>
      <c r="T241" s="74" t="str">
        <f>IFERROR(VLOOKUP(J241,'Obs Tecnicas'!$D:$G,4,0),"")</f>
        <v>Carcaça do instrumento trincada.</v>
      </c>
      <c r="U241" s="2" t="s">
        <v>27</v>
      </c>
      <c r="V241" s="84">
        <f t="shared" si="8"/>
        <v>5</v>
      </c>
      <c r="W241" s="84">
        <v>9</v>
      </c>
      <c r="X241" s="2">
        <f>VLOOKUP(J241,Adicionados!B:M,12,0)</f>
        <v>0</v>
      </c>
    </row>
    <row r="242" spans="1:24" ht="15" customHeight="1">
      <c r="A242" s="74" t="s">
        <v>67</v>
      </c>
      <c r="B242" s="74" t="s">
        <v>439</v>
      </c>
      <c r="C242" s="94" t="s">
        <v>440</v>
      </c>
      <c r="D242" s="74" t="s">
        <v>441</v>
      </c>
      <c r="E242" s="74" t="s">
        <v>439</v>
      </c>
      <c r="F242" s="74" t="s">
        <v>440</v>
      </c>
      <c r="G242" s="74" t="s">
        <v>442</v>
      </c>
      <c r="H242" s="74" t="s">
        <v>534</v>
      </c>
      <c r="I242" s="74" t="s">
        <v>79</v>
      </c>
      <c r="J242" s="80" t="s">
        <v>617</v>
      </c>
      <c r="K242" s="74" t="s">
        <v>81</v>
      </c>
      <c r="L242" s="87" t="s">
        <v>186</v>
      </c>
      <c r="M242" s="74" t="s">
        <v>592</v>
      </c>
      <c r="N242" s="74" t="s">
        <v>555</v>
      </c>
      <c r="O242" s="81">
        <v>44306</v>
      </c>
      <c r="P242" s="82">
        <f>IFERROR(VLOOKUP(J242,'Obs Tecnicas'!$D:$I,5,0),O242)</f>
        <v>44306</v>
      </c>
      <c r="Q242" s="81" t="str">
        <f ca="1">IF(P242&lt;&gt;"",IF(P242+365&gt;TODAY(),"Calibrado","Vencido"),"")</f>
        <v>Vencido</v>
      </c>
      <c r="R242" s="83" t="str">
        <f>IFERROR(VLOOKUP(J242,'Obs Tecnicas'!$D:$G,2,0),"")</f>
        <v/>
      </c>
      <c r="S242" s="74" t="str">
        <f>IFERROR(VLOOKUP(J242,'Obs Tecnicas'!$D:$G,3,0),"Hexis")</f>
        <v>Hexis</v>
      </c>
      <c r="T242" s="74" t="str">
        <f>IFERROR(VLOOKUP(J242,'Obs Tecnicas'!$D:$G,4,0),"")</f>
        <v/>
      </c>
      <c r="U242" s="2" t="s">
        <v>27</v>
      </c>
      <c r="V242" s="84">
        <f t="shared" si="8"/>
        <v>4</v>
      </c>
      <c r="W242" s="84">
        <v>9</v>
      </c>
      <c r="X242" s="2" t="e">
        <f>VLOOKUP(J242,Adicionados!B:M,12,0)</f>
        <v>#N/A</v>
      </c>
    </row>
    <row r="243" spans="1:24" ht="15" customHeight="1">
      <c r="A243" s="74" t="s">
        <v>67</v>
      </c>
      <c r="B243" s="74" t="s">
        <v>439</v>
      </c>
      <c r="C243" s="94" t="s">
        <v>440</v>
      </c>
      <c r="D243" s="74" t="s">
        <v>441</v>
      </c>
      <c r="E243" s="74" t="s">
        <v>439</v>
      </c>
      <c r="F243" s="74" t="s">
        <v>440</v>
      </c>
      <c r="G243" s="74" t="s">
        <v>442</v>
      </c>
      <c r="H243" s="74" t="s">
        <v>534</v>
      </c>
      <c r="I243" s="74" t="s">
        <v>79</v>
      </c>
      <c r="J243" s="80" t="s">
        <v>618</v>
      </c>
      <c r="K243" s="74" t="s">
        <v>81</v>
      </c>
      <c r="L243" s="87" t="s">
        <v>186</v>
      </c>
      <c r="M243" s="74" t="s">
        <v>592</v>
      </c>
      <c r="N243" s="74" t="s">
        <v>555</v>
      </c>
      <c r="O243" s="81">
        <v>44306</v>
      </c>
      <c r="P243" s="82">
        <f>IFERROR(VLOOKUP(J243,'Obs Tecnicas'!$D:$I,5,0),O243)</f>
        <v>44306</v>
      </c>
      <c r="Q243" s="81" t="str">
        <f ca="1">IF(P243&lt;&gt;"",IF(P243+365&gt;TODAY(),"Calibrado","Vencido"),"")</f>
        <v>Vencido</v>
      </c>
      <c r="R243" s="83" t="str">
        <f>IFERROR(VLOOKUP(J243,'Obs Tecnicas'!$D:$G,2,0),"")</f>
        <v/>
      </c>
      <c r="S243" s="74" t="str">
        <f>IFERROR(VLOOKUP(J243,'Obs Tecnicas'!$D:$G,3,0),"Hexis")</f>
        <v>Hexis</v>
      </c>
      <c r="T243" s="74" t="str">
        <f>IFERROR(VLOOKUP(J243,'Obs Tecnicas'!$D:$G,4,0),"")</f>
        <v/>
      </c>
      <c r="U243" s="2" t="s">
        <v>27</v>
      </c>
      <c r="V243" s="84">
        <f t="shared" si="8"/>
        <v>4</v>
      </c>
      <c r="W243" s="84">
        <v>9</v>
      </c>
      <c r="X243" s="2" t="e">
        <f>VLOOKUP(J243,Adicionados!B:M,12,0)</f>
        <v>#N/A</v>
      </c>
    </row>
    <row r="244" spans="1:24" ht="15" customHeight="1">
      <c r="A244" s="74" t="s">
        <v>67</v>
      </c>
      <c r="B244" s="74" t="s">
        <v>439</v>
      </c>
      <c r="C244" s="94" t="s">
        <v>440</v>
      </c>
      <c r="D244" s="74" t="s">
        <v>441</v>
      </c>
      <c r="E244" s="74" t="s">
        <v>439</v>
      </c>
      <c r="F244" s="74" t="s">
        <v>440</v>
      </c>
      <c r="G244" s="74" t="s">
        <v>442</v>
      </c>
      <c r="H244" s="74" t="s">
        <v>534</v>
      </c>
      <c r="I244" s="74" t="s">
        <v>83</v>
      </c>
      <c r="J244" s="80" t="s">
        <v>619</v>
      </c>
      <c r="K244" s="74" t="s">
        <v>140</v>
      </c>
      <c r="L244" s="74" t="s">
        <v>134</v>
      </c>
      <c r="M244" s="74" t="s">
        <v>592</v>
      </c>
      <c r="N244" s="74" t="s">
        <v>555</v>
      </c>
      <c r="O244" s="81">
        <v>44306</v>
      </c>
      <c r="P244" s="82">
        <f>IFERROR(VLOOKUP(J244,'Obs Tecnicas'!$D:$I,5,0),O244)</f>
        <v>44306</v>
      </c>
      <c r="Q244" s="81" t="str">
        <f ca="1">IF(P244&lt;&gt;"",IF(P244+365&gt;TODAY(),"Calibrado","Vencido"),"")</f>
        <v>Vencido</v>
      </c>
      <c r="R244" s="83" t="str">
        <f>IFERROR(VLOOKUP(J244,'Obs Tecnicas'!$D:$G,2,0),"")</f>
        <v/>
      </c>
      <c r="S244" s="74" t="str">
        <f>IFERROR(VLOOKUP(J244,'Obs Tecnicas'!$D:$G,3,0),"Hexis")</f>
        <v>Hexis</v>
      </c>
      <c r="T244" s="74" t="str">
        <f>IFERROR(VLOOKUP(J244,'Obs Tecnicas'!$D:$G,4,0),"")</f>
        <v/>
      </c>
      <c r="U244" s="2" t="s">
        <v>27</v>
      </c>
      <c r="V244" s="84">
        <f t="shared" si="8"/>
        <v>4</v>
      </c>
      <c r="W244" s="84">
        <v>9</v>
      </c>
      <c r="X244" s="2">
        <f>VLOOKUP(J244,Adicionados!B:M,12,0)</f>
        <v>0</v>
      </c>
    </row>
    <row r="245" spans="1:24" ht="15" customHeight="1">
      <c r="A245" s="74" t="s">
        <v>67</v>
      </c>
      <c r="B245" s="74" t="s">
        <v>561</v>
      </c>
      <c r="C245" s="79" t="s">
        <v>562</v>
      </c>
      <c r="D245" s="74" t="s">
        <v>594</v>
      </c>
      <c r="E245" s="74" t="s">
        <v>561</v>
      </c>
      <c r="F245" s="79" t="s">
        <v>562</v>
      </c>
      <c r="G245" s="74" t="s">
        <v>590</v>
      </c>
      <c r="H245" s="74" t="s">
        <v>534</v>
      </c>
      <c r="I245" s="74" t="s">
        <v>86</v>
      </c>
      <c r="J245" s="80">
        <v>2296242</v>
      </c>
      <c r="K245" s="74" t="s">
        <v>136</v>
      </c>
      <c r="L245" s="74" t="s">
        <v>137</v>
      </c>
      <c r="M245" s="74" t="s">
        <v>592</v>
      </c>
      <c r="N245" s="74" t="s">
        <v>555</v>
      </c>
      <c r="O245" s="81">
        <v>43979</v>
      </c>
      <c r="P245" s="82">
        <f>IFERROR(VLOOKUP(J245,'Obs Tecnicas'!$D:$I,5,0),O245)</f>
        <v>44333</v>
      </c>
      <c r="Q245" s="81" t="str">
        <f ca="1">IF(P245&lt;&gt;"",IF(P245+365&gt;TODAY(),"Calibrado","Vencido"),"")</f>
        <v>Vencido</v>
      </c>
      <c r="R245" s="83">
        <f>IFERROR(VLOOKUP(J245,'Obs Tecnicas'!$D:$G,2,0),"")</f>
        <v>12334</v>
      </c>
      <c r="S245" s="74" t="str">
        <f>IFERROR(VLOOKUP(J245,'Obs Tecnicas'!$D:$G,3,0),"Hexis")</f>
        <v>ER ANALITICA</v>
      </c>
      <c r="T245" s="74" t="str">
        <f>IFERROR(VLOOKUP(J245,'Obs Tecnicas'!$D:$G,4,0),"")</f>
        <v>Instrumento inoperante, devido vazamento de pilhas. Será encaminhado a ER.</v>
      </c>
      <c r="U245" s="2" t="s">
        <v>27</v>
      </c>
      <c r="V245" s="84">
        <f t="shared" si="8"/>
        <v>5</v>
      </c>
      <c r="W245" s="84">
        <v>11</v>
      </c>
      <c r="X245" s="2" t="e">
        <f>VLOOKUP(J245,Adicionados!B:M,12,0)</f>
        <v>#N/A</v>
      </c>
    </row>
    <row r="246" spans="1:24" ht="15" customHeight="1">
      <c r="A246" s="74" t="s">
        <v>67</v>
      </c>
      <c r="B246" s="74" t="s">
        <v>561</v>
      </c>
      <c r="C246" s="79" t="s">
        <v>562</v>
      </c>
      <c r="D246" s="74" t="s">
        <v>594</v>
      </c>
      <c r="E246" s="74" t="s">
        <v>561</v>
      </c>
      <c r="F246" s="79" t="s">
        <v>562</v>
      </c>
      <c r="G246" s="74" t="s">
        <v>590</v>
      </c>
      <c r="H246" s="74" t="s">
        <v>534</v>
      </c>
      <c r="I246" s="74" t="s">
        <v>79</v>
      </c>
      <c r="J246" s="80" t="s">
        <v>595</v>
      </c>
      <c r="K246" s="74" t="s">
        <v>81</v>
      </c>
      <c r="L246" s="87" t="s">
        <v>186</v>
      </c>
      <c r="M246" s="74" t="s">
        <v>592</v>
      </c>
      <c r="N246" s="74" t="s">
        <v>555</v>
      </c>
      <c r="O246" s="81">
        <v>43978</v>
      </c>
      <c r="P246" s="82">
        <f>IFERROR(VLOOKUP(J246,'Obs Tecnicas'!$D:$I,5,0),O246)</f>
        <v>44333</v>
      </c>
      <c r="Q246" s="81" t="str">
        <f ca="1">IF(P246&lt;&gt;"",IF(P246+365&gt;TODAY(),"Calibrado","Vencido"),"")</f>
        <v>Vencido</v>
      </c>
      <c r="R246" s="83">
        <f>IFERROR(VLOOKUP(J246,'Obs Tecnicas'!$D:$G,2,0),"")</f>
        <v>12332</v>
      </c>
      <c r="S246" s="74" t="str">
        <f>IFERROR(VLOOKUP(J246,'Obs Tecnicas'!$D:$G,3,0),"Hexis")</f>
        <v>ER ANALITICA</v>
      </c>
      <c r="T246" s="74">
        <f>IFERROR(VLOOKUP(J246,'Obs Tecnicas'!$D:$G,4,0),"")</f>
        <v>0</v>
      </c>
      <c r="U246" s="2" t="s">
        <v>27</v>
      </c>
      <c r="V246" s="84">
        <f t="shared" si="8"/>
        <v>5</v>
      </c>
      <c r="W246" s="84">
        <v>5</v>
      </c>
      <c r="X246" s="2" t="e">
        <f>VLOOKUP(J246,Adicionados!B:M,12,0)</f>
        <v>#N/A</v>
      </c>
    </row>
    <row r="247" spans="1:24" ht="15" customHeight="1">
      <c r="A247" s="74" t="s">
        <v>67</v>
      </c>
      <c r="B247" s="74" t="s">
        <v>561</v>
      </c>
      <c r="C247" s="79" t="s">
        <v>562</v>
      </c>
      <c r="D247" s="74" t="s">
        <v>594</v>
      </c>
      <c r="E247" s="74" t="s">
        <v>561</v>
      </c>
      <c r="F247" s="79" t="s">
        <v>562</v>
      </c>
      <c r="G247" s="74" t="s">
        <v>590</v>
      </c>
      <c r="H247" s="74" t="s">
        <v>534</v>
      </c>
      <c r="I247" s="74" t="s">
        <v>83</v>
      </c>
      <c r="J247" s="80">
        <v>4239598</v>
      </c>
      <c r="K247" s="74" t="s">
        <v>84</v>
      </c>
      <c r="L247" s="74" t="s">
        <v>85</v>
      </c>
      <c r="M247" s="74" t="s">
        <v>592</v>
      </c>
      <c r="N247" s="74" t="s">
        <v>555</v>
      </c>
      <c r="O247" s="81">
        <v>44239</v>
      </c>
      <c r="P247" s="82">
        <f>IFERROR(VLOOKUP(J247,'Obs Tecnicas'!$D:$I,5,0),O247)</f>
        <v>44239</v>
      </c>
      <c r="Q247" s="81" t="str">
        <f ca="1">IF(P247&lt;&gt;"",IF(P247+365&gt;TODAY(),"Calibrado","Vencido"),"")</f>
        <v>Vencido</v>
      </c>
      <c r="R247" s="83" t="str">
        <f>IFERROR(VLOOKUP(J247,'Obs Tecnicas'!$D:$G,2,0),"")</f>
        <v/>
      </c>
      <c r="S247" s="74" t="str">
        <f>IFERROR(VLOOKUP(J247,'Obs Tecnicas'!$D:$G,3,0),"Hexis")</f>
        <v>Hexis</v>
      </c>
      <c r="T247" s="74" t="str">
        <f>IFERROR(VLOOKUP(J247,'Obs Tecnicas'!$D:$G,4,0),"")</f>
        <v/>
      </c>
      <c r="U247" s="2" t="s">
        <v>27</v>
      </c>
      <c r="V247" s="84">
        <f t="shared" si="8"/>
        <v>2</v>
      </c>
      <c r="W247" s="84">
        <v>8</v>
      </c>
      <c r="X247" s="2" t="e">
        <f>VLOOKUP(J247,Adicionados!B:M,12,0)</f>
        <v>#N/A</v>
      </c>
    </row>
    <row r="248" spans="1:24" ht="15" customHeight="1">
      <c r="A248" s="74" t="s">
        <v>67</v>
      </c>
      <c r="B248" s="74" t="s">
        <v>561</v>
      </c>
      <c r="C248" s="79" t="s">
        <v>562</v>
      </c>
      <c r="D248" s="74" t="s">
        <v>594</v>
      </c>
      <c r="E248" s="74" t="s">
        <v>561</v>
      </c>
      <c r="F248" s="79" t="s">
        <v>562</v>
      </c>
      <c r="G248" s="74" t="s">
        <v>590</v>
      </c>
      <c r="H248" s="74" t="s">
        <v>534</v>
      </c>
      <c r="I248" s="74" t="s">
        <v>218</v>
      </c>
      <c r="J248" s="80">
        <v>6203837</v>
      </c>
      <c r="K248" s="74" t="s">
        <v>84</v>
      </c>
      <c r="L248" s="74" t="s">
        <v>220</v>
      </c>
      <c r="M248" s="74" t="s">
        <v>592</v>
      </c>
      <c r="N248" s="74" t="s">
        <v>555</v>
      </c>
      <c r="O248" s="81">
        <v>44239</v>
      </c>
      <c r="P248" s="82">
        <f>IFERROR(VLOOKUP(J248,'Obs Tecnicas'!$D:$I,5,0),O248)</f>
        <v>44239</v>
      </c>
      <c r="Q248" s="81" t="str">
        <f ca="1">IF(P248&lt;&gt;"",IF(P248+365&gt;TODAY(),"Calibrado","Vencido"),"")</f>
        <v>Vencido</v>
      </c>
      <c r="R248" s="83" t="str">
        <f>IFERROR(VLOOKUP(J248,'Obs Tecnicas'!$D:$G,2,0),"")</f>
        <v/>
      </c>
      <c r="S248" s="74" t="str">
        <f>IFERROR(VLOOKUP(J248,'Obs Tecnicas'!$D:$G,3,0),"Hexis")</f>
        <v>Hexis</v>
      </c>
      <c r="T248" s="74" t="str">
        <f>IFERROR(VLOOKUP(J248,'Obs Tecnicas'!$D:$G,4,0),"")</f>
        <v/>
      </c>
      <c r="U248" s="2" t="s">
        <v>27</v>
      </c>
      <c r="V248" s="84">
        <f t="shared" si="8"/>
        <v>2</v>
      </c>
      <c r="W248" s="84">
        <v>8</v>
      </c>
      <c r="X248" s="2" t="e">
        <f>VLOOKUP(J248,Adicionados!B:M,12,0)</f>
        <v>#N/A</v>
      </c>
    </row>
    <row r="249" spans="1:24" ht="15" customHeight="1">
      <c r="A249" s="74" t="s">
        <v>67</v>
      </c>
      <c r="B249" s="74" t="s">
        <v>561</v>
      </c>
      <c r="C249" s="79" t="s">
        <v>562</v>
      </c>
      <c r="D249" s="74" t="s">
        <v>594</v>
      </c>
      <c r="E249" s="74" t="s">
        <v>561</v>
      </c>
      <c r="F249" s="79" t="s">
        <v>562</v>
      </c>
      <c r="G249" s="74" t="s">
        <v>590</v>
      </c>
      <c r="H249" s="74" t="s">
        <v>534</v>
      </c>
      <c r="I249" s="74" t="s">
        <v>86</v>
      </c>
      <c r="J249" s="80">
        <v>2909161</v>
      </c>
      <c r="K249" s="74" t="s">
        <v>136</v>
      </c>
      <c r="L249" s="74" t="s">
        <v>137</v>
      </c>
      <c r="M249" s="74" t="s">
        <v>592</v>
      </c>
      <c r="N249" s="74" t="s">
        <v>555</v>
      </c>
      <c r="O249" s="81">
        <v>44239</v>
      </c>
      <c r="P249" s="82">
        <f>IFERROR(VLOOKUP(J249,'Obs Tecnicas'!$D:$I,5,0),O249)</f>
        <v>44239</v>
      </c>
      <c r="Q249" s="81" t="str">
        <f ca="1">IF(P249&lt;&gt;"",IF(P249+365&gt;TODAY(),"Calibrado","Vencido"),"")</f>
        <v>Vencido</v>
      </c>
      <c r="R249" s="83" t="str">
        <f>IFERROR(VLOOKUP(J249,'Obs Tecnicas'!$D:$G,2,0),"")</f>
        <v/>
      </c>
      <c r="S249" s="74" t="str">
        <f>IFERROR(VLOOKUP(J249,'Obs Tecnicas'!$D:$G,3,0),"Hexis")</f>
        <v>Hexis</v>
      </c>
      <c r="T249" s="74" t="str">
        <f>IFERROR(VLOOKUP(J249,'Obs Tecnicas'!$D:$G,4,0),"")</f>
        <v/>
      </c>
      <c r="U249" s="2" t="s">
        <v>27</v>
      </c>
      <c r="V249" s="84">
        <f t="shared" si="8"/>
        <v>2</v>
      </c>
      <c r="W249" s="84">
        <v>8</v>
      </c>
      <c r="X249" s="2" t="e">
        <f>VLOOKUP(J249,Adicionados!B:M,12,0)</f>
        <v>#N/A</v>
      </c>
    </row>
    <row r="250" spans="1:24" ht="15" customHeight="1">
      <c r="A250" s="74" t="s">
        <v>67</v>
      </c>
      <c r="B250" s="74" t="s">
        <v>561</v>
      </c>
      <c r="C250" s="79" t="s">
        <v>562</v>
      </c>
      <c r="D250" s="74" t="s">
        <v>594</v>
      </c>
      <c r="E250" s="74" t="s">
        <v>561</v>
      </c>
      <c r="F250" s="79" t="s">
        <v>562</v>
      </c>
      <c r="G250" s="74" t="s">
        <v>600</v>
      </c>
      <c r="H250" s="74" t="s">
        <v>534</v>
      </c>
      <c r="I250" s="74" t="s">
        <v>83</v>
      </c>
      <c r="J250" s="80">
        <v>4239606</v>
      </c>
      <c r="K250" s="74" t="s">
        <v>84</v>
      </c>
      <c r="L250" s="74" t="s">
        <v>85</v>
      </c>
      <c r="M250" s="74" t="s">
        <v>592</v>
      </c>
      <c r="N250" s="74" t="s">
        <v>555</v>
      </c>
      <c r="O250" s="81"/>
      <c r="P250" s="82">
        <f>IFERROR(VLOOKUP(J250,'Obs Tecnicas'!$D:$I,5,0),O250)</f>
        <v>44333</v>
      </c>
      <c r="Q250" s="81" t="str">
        <f ca="1">IF(P250&lt;&gt;"",IF(P250+365&gt;TODAY(),"Calibrado","Vencido"),"")</f>
        <v>Vencido</v>
      </c>
      <c r="R250" s="83">
        <f>IFERROR(VLOOKUP(J250,'Obs Tecnicas'!$D:$G,2,0),"")</f>
        <v>12342</v>
      </c>
      <c r="S250" s="74" t="str">
        <f>IFERROR(VLOOKUP(J250,'Obs Tecnicas'!$D:$G,3,0),"Hexis")</f>
        <v>ER ANALITICA</v>
      </c>
      <c r="T250" s="74">
        <f>IFERROR(VLOOKUP(J250,'Obs Tecnicas'!$D:$G,4,0),"")</f>
        <v>0</v>
      </c>
      <c r="U250" s="2" t="s">
        <v>27</v>
      </c>
      <c r="V250" s="84">
        <f t="shared" si="8"/>
        <v>5</v>
      </c>
      <c r="W250" s="84">
        <v>11</v>
      </c>
      <c r="X250" s="2" t="e">
        <f>VLOOKUP(J250,Adicionados!B:M,12,0)</f>
        <v>#N/A</v>
      </c>
    </row>
    <row r="251" spans="1:24" ht="15" customHeight="1">
      <c r="A251" s="74" t="s">
        <v>67</v>
      </c>
      <c r="B251" s="74" t="s">
        <v>585</v>
      </c>
      <c r="C251" s="79" t="s">
        <v>586</v>
      </c>
      <c r="D251" s="74" t="s">
        <v>587</v>
      </c>
      <c r="E251" s="74" t="s">
        <v>588</v>
      </c>
      <c r="F251" s="79" t="s">
        <v>589</v>
      </c>
      <c r="G251" s="74" t="s">
        <v>590</v>
      </c>
      <c r="H251" s="74" t="s">
        <v>534</v>
      </c>
      <c r="I251" s="74" t="s">
        <v>115</v>
      </c>
      <c r="J251" s="80" t="s">
        <v>591</v>
      </c>
      <c r="K251" s="74" t="s">
        <v>117</v>
      </c>
      <c r="M251" s="74" t="s">
        <v>592</v>
      </c>
      <c r="O251" s="81"/>
      <c r="P251" s="82">
        <f>IFERROR(VLOOKUP(J251,'Obs Tecnicas'!$D:$I,5,0),O251)</f>
        <v>44333</v>
      </c>
      <c r="Q251" s="81" t="str">
        <f ca="1">IF(P251&lt;&gt;"",IF(P251+365&gt;TODAY(),"Calibrado","Vencido"),"")</f>
        <v>Vencido</v>
      </c>
      <c r="R251" s="83">
        <f>IFERROR(VLOOKUP(J251,'Obs Tecnicas'!$D:$G,2,0),"")</f>
        <v>12351</v>
      </c>
      <c r="S251" s="74" t="str">
        <f>IFERROR(VLOOKUP(J251,'Obs Tecnicas'!$D:$G,3,0),"Hexis")</f>
        <v>ER ANALITICA</v>
      </c>
      <c r="T251" s="74">
        <f>IFERROR(VLOOKUP(J251,'Obs Tecnicas'!$D:$G,4,0),"")</f>
        <v>0</v>
      </c>
      <c r="U251" s="2" t="s">
        <v>27</v>
      </c>
      <c r="V251" s="84">
        <f t="shared" si="8"/>
        <v>5</v>
      </c>
      <c r="W251" s="84">
        <v>11</v>
      </c>
      <c r="X251" s="2">
        <f>VLOOKUP(J251,Adicionados!B:M,12,0)</f>
        <v>0</v>
      </c>
    </row>
    <row r="252" spans="1:24" ht="15" customHeight="1">
      <c r="A252" s="74" t="s">
        <v>67</v>
      </c>
      <c r="B252" s="74" t="s">
        <v>585</v>
      </c>
      <c r="C252" s="79" t="s">
        <v>586</v>
      </c>
      <c r="D252" s="74" t="s">
        <v>587</v>
      </c>
      <c r="E252" s="74" t="s">
        <v>588</v>
      </c>
      <c r="F252" s="79" t="s">
        <v>589</v>
      </c>
      <c r="G252" s="74" t="s">
        <v>590</v>
      </c>
      <c r="H252" s="74" t="s">
        <v>534</v>
      </c>
      <c r="I252" s="74" t="s">
        <v>115</v>
      </c>
      <c r="J252" s="80" t="s">
        <v>593</v>
      </c>
      <c r="K252" s="74" t="s">
        <v>117</v>
      </c>
      <c r="M252" s="74" t="s">
        <v>592</v>
      </c>
      <c r="O252" s="81"/>
      <c r="P252" s="82">
        <f>IFERROR(VLOOKUP(J252,'Obs Tecnicas'!$D:$I,5,0),O252)</f>
        <v>44333</v>
      </c>
      <c r="Q252" s="81" t="str">
        <f ca="1">IF(P252&lt;&gt;"",IF(P252+365&gt;TODAY(),"Calibrado","Vencido"),"")</f>
        <v>Vencido</v>
      </c>
      <c r="R252" s="83">
        <f>IFERROR(VLOOKUP(J252,'Obs Tecnicas'!$D:$G,2,0),"")</f>
        <v>12350</v>
      </c>
      <c r="S252" s="74" t="str">
        <f>IFERROR(VLOOKUP(J252,'Obs Tecnicas'!$D:$G,3,0),"Hexis")</f>
        <v>ER ANALITICA</v>
      </c>
      <c r="T252" s="74">
        <f>IFERROR(VLOOKUP(J252,'Obs Tecnicas'!$D:$G,4,0),"")</f>
        <v>0</v>
      </c>
      <c r="U252" s="2" t="s">
        <v>27</v>
      </c>
      <c r="V252" s="84">
        <f t="shared" si="8"/>
        <v>5</v>
      </c>
      <c r="W252" s="84">
        <v>11</v>
      </c>
      <c r="X252" s="2">
        <f>VLOOKUP(J252,Adicionados!B:M,12,0)</f>
        <v>0</v>
      </c>
    </row>
    <row r="253" spans="1:24" ht="15" customHeight="1">
      <c r="A253" s="74" t="s">
        <v>67</v>
      </c>
      <c r="B253" s="74" t="s">
        <v>620</v>
      </c>
      <c r="C253" s="79" t="s">
        <v>621</v>
      </c>
      <c r="F253" s="79"/>
      <c r="H253" s="74" t="s">
        <v>534</v>
      </c>
      <c r="I253" s="74" t="s">
        <v>101</v>
      </c>
      <c r="J253" s="80" t="s">
        <v>622</v>
      </c>
      <c r="K253" s="74" t="s">
        <v>81</v>
      </c>
      <c r="L253" s="74" t="s">
        <v>103</v>
      </c>
      <c r="M253" s="74" t="s">
        <v>623</v>
      </c>
      <c r="N253" s="74" t="s">
        <v>624</v>
      </c>
      <c r="O253" s="81">
        <v>44067</v>
      </c>
      <c r="P253" s="82">
        <f>IFERROR(VLOOKUP(J253,'Obs Tecnicas'!$D:$I,5,0),O253)</f>
        <v>44421</v>
      </c>
      <c r="Q253" s="81" t="str">
        <f ca="1">IF(P253&lt;&gt;"",IF(P253+365&gt;TODAY(),"Calibrado","Vencido"),"")</f>
        <v>Vencido</v>
      </c>
      <c r="R253" s="83">
        <f>IFERROR(VLOOKUP(J253,'Obs Tecnicas'!$D:$G,2,0),"")</f>
        <v>13347</v>
      </c>
      <c r="S253" s="74" t="str">
        <f>IFERROR(VLOOKUP(J253,'Obs Tecnicas'!$D:$G,3,0),"Hexis")</f>
        <v>ER ANALITICA</v>
      </c>
      <c r="T253" s="74" t="str">
        <f>IFERROR(VLOOKUP(J253,'Obs Tecnicas'!$D:$G,4,0),"")</f>
        <v xml:space="preserve"> Bateria de litio com baixa carga.</v>
      </c>
      <c r="U253" s="2" t="s">
        <v>28</v>
      </c>
      <c r="V253" s="84">
        <f t="shared" si="8"/>
        <v>8</v>
      </c>
      <c r="W253" s="84">
        <v>3</v>
      </c>
      <c r="X253" s="2" t="e">
        <f>VLOOKUP(J253,Adicionados!B:M,12,0)</f>
        <v>#N/A</v>
      </c>
    </row>
    <row r="254" spans="1:24" ht="15" customHeight="1">
      <c r="A254" s="74" t="s">
        <v>67</v>
      </c>
      <c r="B254" s="74" t="s">
        <v>625</v>
      </c>
      <c r="C254" s="79" t="s">
        <v>626</v>
      </c>
      <c r="E254" s="74" t="s">
        <v>627</v>
      </c>
      <c r="F254" s="79" t="s">
        <v>628</v>
      </c>
      <c r="G254" s="74" t="s">
        <v>323</v>
      </c>
      <c r="H254" s="74" t="s">
        <v>534</v>
      </c>
      <c r="I254" s="74" t="s">
        <v>101</v>
      </c>
      <c r="J254" s="80" t="s">
        <v>629</v>
      </c>
      <c r="K254" s="74" t="s">
        <v>81</v>
      </c>
      <c r="L254" s="86" t="s">
        <v>148</v>
      </c>
      <c r="M254" s="74" t="s">
        <v>630</v>
      </c>
      <c r="N254" s="74" t="s">
        <v>631</v>
      </c>
      <c r="O254" s="81">
        <v>44173</v>
      </c>
      <c r="P254" s="82">
        <f>IFERROR(VLOOKUP(J254,'Obs Tecnicas'!$D:$I,5,0),O254)</f>
        <v>44678</v>
      </c>
      <c r="Q254" s="81" t="str">
        <f ca="1">IF(P254&lt;&gt;"",IF(P254+365&gt;TODAY(),"Calibrado","Vencido"),"")</f>
        <v>Calibrado</v>
      </c>
      <c r="R254" s="83">
        <f>IFERROR(VLOOKUP(J254,'Obs Tecnicas'!$D:$G,2,0),"")</f>
        <v>16237</v>
      </c>
      <c r="S254" s="74" t="str">
        <f>IFERROR(VLOOKUP(J254,'Obs Tecnicas'!$D:$G,3,0),"Hexis")</f>
        <v>ER ANALITICA</v>
      </c>
      <c r="T254" s="74" t="str">
        <f>IFERROR(VLOOKUP(J254,'Obs Tecnicas'!$D:$G,4,0),"")</f>
        <v xml:space="preserve"> Filtro óptico azul manchado e lâmpada de tungstênio com vida útil avançada.</v>
      </c>
      <c r="U254" s="2" t="s">
        <v>332</v>
      </c>
      <c r="V254" s="84">
        <f t="shared" si="8"/>
        <v>4</v>
      </c>
      <c r="W254" s="84">
        <v>3</v>
      </c>
      <c r="X254" s="2" t="e">
        <f>VLOOKUP(J254,Adicionados!B:M,12,0)</f>
        <v>#N/A</v>
      </c>
    </row>
    <row r="255" spans="1:24" ht="15" customHeight="1">
      <c r="A255" s="74" t="s">
        <v>67</v>
      </c>
      <c r="B255" s="74" t="s">
        <v>625</v>
      </c>
      <c r="C255" s="79" t="s">
        <v>626</v>
      </c>
      <c r="E255" s="74" t="s">
        <v>627</v>
      </c>
      <c r="F255" s="79" t="s">
        <v>628</v>
      </c>
      <c r="G255" s="74" t="s">
        <v>323</v>
      </c>
      <c r="H255" s="74" t="s">
        <v>534</v>
      </c>
      <c r="I255" s="74" t="s">
        <v>86</v>
      </c>
      <c r="J255" s="80" t="s">
        <v>632</v>
      </c>
      <c r="K255" s="74" t="s">
        <v>136</v>
      </c>
      <c r="L255" s="74" t="s">
        <v>137</v>
      </c>
      <c r="M255" s="74" t="s">
        <v>630</v>
      </c>
      <c r="N255" s="74" t="s">
        <v>631</v>
      </c>
      <c r="O255" s="81">
        <v>44173</v>
      </c>
      <c r="P255" s="82">
        <f>IFERROR(VLOOKUP(J255,'Obs Tecnicas'!$D:$I,5,0),O255)</f>
        <v>44678</v>
      </c>
      <c r="Q255" s="81" t="str">
        <f ca="1">IF(P255&lt;&gt;"",IF(P255+365&gt;TODAY(),"Calibrado","Vencido"),"")</f>
        <v>Calibrado</v>
      </c>
      <c r="R255" s="83">
        <f>IFERROR(VLOOKUP(J255,'Obs Tecnicas'!$D:$G,2,0),"")</f>
        <v>16236</v>
      </c>
      <c r="S255" s="74" t="str">
        <f>IFERROR(VLOOKUP(J255,'Obs Tecnicas'!$D:$G,3,0),"Hexis")</f>
        <v>ER ANALITICA</v>
      </c>
      <c r="T255" s="74">
        <f>IFERROR(VLOOKUP(J255,'Obs Tecnicas'!$D:$G,4,0),"")</f>
        <v>0</v>
      </c>
      <c r="U255" s="2" t="s">
        <v>332</v>
      </c>
      <c r="V255" s="84">
        <f t="shared" si="8"/>
        <v>4</v>
      </c>
      <c r="W255" s="84">
        <v>3</v>
      </c>
      <c r="X255" s="2" t="e">
        <f>VLOOKUP(J255,Adicionados!B:M,12,0)</f>
        <v>#N/A</v>
      </c>
    </row>
    <row r="256" spans="1:24" ht="15" customHeight="1">
      <c r="A256" s="74" t="s">
        <v>67</v>
      </c>
      <c r="B256" s="74" t="s">
        <v>625</v>
      </c>
      <c r="C256" s="79" t="s">
        <v>626</v>
      </c>
      <c r="E256" s="74" t="s">
        <v>627</v>
      </c>
      <c r="F256" s="79" t="s">
        <v>628</v>
      </c>
      <c r="H256" s="74" t="s">
        <v>534</v>
      </c>
      <c r="I256" s="74" t="s">
        <v>83</v>
      </c>
      <c r="J256" s="80" t="s">
        <v>633</v>
      </c>
      <c r="K256" s="74" t="s">
        <v>84</v>
      </c>
      <c r="L256" s="74" t="s">
        <v>85</v>
      </c>
      <c r="M256" s="74" t="s">
        <v>630</v>
      </c>
      <c r="N256" s="74" t="s">
        <v>78</v>
      </c>
      <c r="O256" s="81"/>
      <c r="P256" s="82">
        <f>IFERROR(VLOOKUP(J256,'Obs Tecnicas'!$D:$I,5,0),O256)</f>
        <v>44678</v>
      </c>
      <c r="Q256" s="81" t="str">
        <f ca="1">IF(P256&lt;&gt;"",IF(P256+365&gt;TODAY(),"Calibrado","Vencido"),"")</f>
        <v>Calibrado</v>
      </c>
      <c r="R256" s="83">
        <f>IFERROR(VLOOKUP(J256,'Obs Tecnicas'!$D:$G,2,0),"")</f>
        <v>16235</v>
      </c>
      <c r="S256" s="74" t="str">
        <f>IFERROR(VLOOKUP(J256,'Obs Tecnicas'!$D:$G,3,0),"Hexis")</f>
        <v>ER ANALITICA</v>
      </c>
      <c r="T256" s="74">
        <f>IFERROR(VLOOKUP(J256,'Obs Tecnicas'!$D:$G,4,0),"")</f>
        <v>0</v>
      </c>
      <c r="U256" s="2" t="s">
        <v>332</v>
      </c>
      <c r="V256" s="84">
        <f t="shared" si="8"/>
        <v>4</v>
      </c>
      <c r="W256" s="84">
        <v>3</v>
      </c>
      <c r="X256" s="2" t="e">
        <f>VLOOKUP(J256,Adicionados!B:M,12,0)</f>
        <v>#N/A</v>
      </c>
    </row>
    <row r="257" spans="1:24" ht="15" customHeight="1">
      <c r="A257" s="74" t="s">
        <v>67</v>
      </c>
      <c r="B257" s="74" t="s">
        <v>634</v>
      </c>
      <c r="C257" s="79" t="s">
        <v>635</v>
      </c>
      <c r="D257" s="74" t="s">
        <v>636</v>
      </c>
      <c r="E257" s="74" t="s">
        <v>627</v>
      </c>
      <c r="F257" s="79" t="s">
        <v>628</v>
      </c>
      <c r="G257" s="74" t="s">
        <v>323</v>
      </c>
      <c r="H257" s="74" t="s">
        <v>534</v>
      </c>
      <c r="I257" s="74" t="s">
        <v>115</v>
      </c>
      <c r="J257" s="80" t="s">
        <v>637</v>
      </c>
      <c r="K257" s="74" t="s">
        <v>454</v>
      </c>
      <c r="L257" s="74" t="s">
        <v>231</v>
      </c>
      <c r="M257" s="74" t="s">
        <v>638</v>
      </c>
      <c r="N257" s="74" t="s">
        <v>631</v>
      </c>
      <c r="O257" s="81">
        <v>44173</v>
      </c>
      <c r="P257" s="82">
        <f>IFERROR(VLOOKUP(J257,'Obs Tecnicas'!$D:$I,5,0),O257)</f>
        <v>44678</v>
      </c>
      <c r="Q257" s="81" t="str">
        <f ca="1">IF(P257&lt;&gt;"",IF(P257+365&gt;TODAY(),"Calibrado","Vencido"),"")</f>
        <v>Calibrado</v>
      </c>
      <c r="R257" s="83">
        <f>IFERROR(VLOOKUP(J257,'Obs Tecnicas'!$D:$G,2,0),"")</f>
        <v>16228</v>
      </c>
      <c r="S257" s="74" t="str">
        <f>IFERROR(VLOOKUP(J257,'Obs Tecnicas'!$D:$G,3,0),"Hexis")</f>
        <v>ER ANALITICA</v>
      </c>
      <c r="T257" s="74">
        <f>IFERROR(VLOOKUP(J257,'Obs Tecnicas'!$D:$G,4,0),"")</f>
        <v>0</v>
      </c>
      <c r="U257" s="2" t="s">
        <v>332</v>
      </c>
      <c r="V257" s="84">
        <f t="shared" si="8"/>
        <v>4</v>
      </c>
      <c r="W257" s="84">
        <v>8</v>
      </c>
      <c r="X257" s="2" t="e">
        <f>VLOOKUP(J257,Adicionados!B:M,12,0)</f>
        <v>#N/A</v>
      </c>
    </row>
    <row r="258" spans="1:24" ht="15" customHeight="1">
      <c r="A258" s="74" t="s">
        <v>67</v>
      </c>
      <c r="B258" s="74" t="s">
        <v>634</v>
      </c>
      <c r="C258" s="79" t="s">
        <v>635</v>
      </c>
      <c r="D258" s="74" t="s">
        <v>636</v>
      </c>
      <c r="E258" s="74" t="s">
        <v>627</v>
      </c>
      <c r="F258" s="79" t="s">
        <v>628</v>
      </c>
      <c r="G258" s="74" t="s">
        <v>323</v>
      </c>
      <c r="H258" s="74" t="s">
        <v>534</v>
      </c>
      <c r="I258" s="74" t="s">
        <v>83</v>
      </c>
      <c r="J258" s="80" t="s">
        <v>639</v>
      </c>
      <c r="K258" s="74" t="s">
        <v>87</v>
      </c>
      <c r="L258" s="74" t="s">
        <v>157</v>
      </c>
      <c r="M258" s="74" t="s">
        <v>638</v>
      </c>
      <c r="N258" s="74" t="s">
        <v>631</v>
      </c>
      <c r="O258" s="81">
        <v>44173</v>
      </c>
      <c r="P258" s="82">
        <f>IFERROR(VLOOKUP(J258,'Obs Tecnicas'!$D:$I,5,0),O258)</f>
        <v>44678</v>
      </c>
      <c r="Q258" s="81" t="str">
        <f ca="1">IF(P258&lt;&gt;"",IF(P258+365&gt;TODAY(),"Calibrado","Vencido"),"")</f>
        <v>Calibrado</v>
      </c>
      <c r="R258" s="83">
        <f>IFERROR(VLOOKUP(J258,'Obs Tecnicas'!$D:$G,2,0),"")</f>
        <v>16229</v>
      </c>
      <c r="S258" s="74" t="str">
        <f>IFERROR(VLOOKUP(J258,'Obs Tecnicas'!$D:$G,3,0),"Hexis")</f>
        <v>ER ANALITICA</v>
      </c>
      <c r="T258" s="74">
        <f>IFERROR(VLOOKUP(J258,'Obs Tecnicas'!$D:$G,4,0),"")</f>
        <v>0</v>
      </c>
      <c r="U258" s="2" t="s">
        <v>332</v>
      </c>
      <c r="V258" s="84">
        <f t="shared" si="8"/>
        <v>4</v>
      </c>
      <c r="W258" s="84">
        <v>8</v>
      </c>
      <c r="X258" s="2" t="e">
        <f>VLOOKUP(J258,Adicionados!B:M,12,0)</f>
        <v>#N/A</v>
      </c>
    </row>
    <row r="259" spans="1:24" ht="15" customHeight="1">
      <c r="A259" s="74" t="s">
        <v>67</v>
      </c>
      <c r="B259" s="74" t="s">
        <v>634</v>
      </c>
      <c r="C259" s="79" t="s">
        <v>635</v>
      </c>
      <c r="D259" s="74" t="s">
        <v>636</v>
      </c>
      <c r="E259" s="74" t="s">
        <v>627</v>
      </c>
      <c r="F259" s="79" t="s">
        <v>628</v>
      </c>
      <c r="G259" s="74" t="s">
        <v>323</v>
      </c>
      <c r="H259" s="74" t="s">
        <v>534</v>
      </c>
      <c r="I259" s="74" t="s">
        <v>83</v>
      </c>
      <c r="J259" s="80" t="s">
        <v>640</v>
      </c>
      <c r="K259" s="74" t="s">
        <v>84</v>
      </c>
      <c r="L259" s="74" t="s">
        <v>85</v>
      </c>
      <c r="M259" s="74" t="s">
        <v>638</v>
      </c>
      <c r="N259" s="74" t="s">
        <v>631</v>
      </c>
      <c r="O259" s="81">
        <v>44173</v>
      </c>
      <c r="P259" s="82">
        <f>IFERROR(VLOOKUP(J259,'Obs Tecnicas'!$D:$I,5,0),O259)</f>
        <v>44678</v>
      </c>
      <c r="Q259" s="81" t="str">
        <f ca="1">IF(P259&lt;&gt;"",IF(P259+365&gt;TODAY(),"Calibrado","Vencido"),"")</f>
        <v>Calibrado</v>
      </c>
      <c r="R259" s="83">
        <f>IFERROR(VLOOKUP(J259,'Obs Tecnicas'!$D:$G,2,0),"")</f>
        <v>16230</v>
      </c>
      <c r="S259" s="74" t="str">
        <f>IFERROR(VLOOKUP(J259,'Obs Tecnicas'!$D:$G,3,0),"Hexis")</f>
        <v>ER ANALITICA</v>
      </c>
      <c r="T259" s="74">
        <f>IFERROR(VLOOKUP(J259,'Obs Tecnicas'!$D:$G,4,0),"")</f>
        <v>0</v>
      </c>
      <c r="U259" s="2" t="s">
        <v>332</v>
      </c>
      <c r="V259" s="84">
        <f t="shared" si="8"/>
        <v>4</v>
      </c>
      <c r="W259" s="84">
        <v>7</v>
      </c>
      <c r="X259" s="2" t="e">
        <f>VLOOKUP(J259,Adicionados!B:M,12,0)</f>
        <v>#N/A</v>
      </c>
    </row>
    <row r="260" spans="1:24" ht="15" customHeight="1">
      <c r="A260" s="74" t="s">
        <v>67</v>
      </c>
      <c r="B260" s="74" t="s">
        <v>634</v>
      </c>
      <c r="C260" s="79" t="s">
        <v>635</v>
      </c>
      <c r="D260" s="74" t="s">
        <v>636</v>
      </c>
      <c r="E260" s="74" t="s">
        <v>627</v>
      </c>
      <c r="F260" s="79" t="s">
        <v>628</v>
      </c>
      <c r="G260" s="74" t="s">
        <v>323</v>
      </c>
      <c r="H260" s="74" t="s">
        <v>534</v>
      </c>
      <c r="I260" s="74" t="s">
        <v>101</v>
      </c>
      <c r="J260" s="80" t="s">
        <v>641</v>
      </c>
      <c r="K260" s="74" t="s">
        <v>81</v>
      </c>
      <c r="L260" s="74" t="s">
        <v>206</v>
      </c>
      <c r="M260" s="74" t="s">
        <v>638</v>
      </c>
      <c r="N260" s="74" t="s">
        <v>631</v>
      </c>
      <c r="O260" s="81">
        <v>44173</v>
      </c>
      <c r="P260" s="82">
        <f>IFERROR(VLOOKUP(J260,'Obs Tecnicas'!$D:$I,5,0),O260)</f>
        <v>44678</v>
      </c>
      <c r="Q260" s="81" t="str">
        <f ca="1">IF(P260&lt;&gt;"",IF(P260+365&gt;TODAY(),"Calibrado","Vencido"),"")</f>
        <v>Calibrado</v>
      </c>
      <c r="R260" s="83">
        <f>IFERROR(VLOOKUP(J260,'Obs Tecnicas'!$D:$G,2,0),"")</f>
        <v>16226</v>
      </c>
      <c r="S260" s="74" t="str">
        <f>IFERROR(VLOOKUP(J260,'Obs Tecnicas'!$D:$G,3,0),"Hexis")</f>
        <v>ER ANALITICA</v>
      </c>
      <c r="T260" s="74" t="str">
        <f>IFERROR(VLOOKUP(J260,'Obs Tecnicas'!$D:$G,4,0),"")</f>
        <v>Carcaça superior danificada, necessário troca na próxima manutenção.</v>
      </c>
      <c r="U260" s="2" t="s">
        <v>332</v>
      </c>
      <c r="V260" s="84">
        <f t="shared" si="8"/>
        <v>4</v>
      </c>
      <c r="W260" s="84">
        <v>8</v>
      </c>
      <c r="X260" s="2" t="e">
        <f>VLOOKUP(J260,Adicionados!B:M,12,0)</f>
        <v>#N/A</v>
      </c>
    </row>
    <row r="261" spans="1:24" ht="15" customHeight="1">
      <c r="A261" s="74" t="s">
        <v>67</v>
      </c>
      <c r="B261" s="74" t="s">
        <v>634</v>
      </c>
      <c r="C261" s="79" t="s">
        <v>635</v>
      </c>
      <c r="D261" s="74" t="s">
        <v>636</v>
      </c>
      <c r="E261" s="74" t="s">
        <v>627</v>
      </c>
      <c r="F261" s="79" t="s">
        <v>628</v>
      </c>
      <c r="G261" s="74" t="s">
        <v>323</v>
      </c>
      <c r="H261" s="74" t="s">
        <v>534</v>
      </c>
      <c r="I261" s="74" t="s">
        <v>86</v>
      </c>
      <c r="J261" s="80" t="s">
        <v>646</v>
      </c>
      <c r="K261" s="74" t="s">
        <v>87</v>
      </c>
      <c r="L261" s="74" t="s">
        <v>121</v>
      </c>
      <c r="M261" s="74" t="s">
        <v>638</v>
      </c>
      <c r="N261" s="74" t="s">
        <v>631</v>
      </c>
      <c r="O261" s="81">
        <v>44173</v>
      </c>
      <c r="P261" s="82">
        <f>IFERROR(VLOOKUP(J261,'Obs Tecnicas'!$D:$I,5,0),O261)</f>
        <v>44678</v>
      </c>
      <c r="Q261" s="81" t="str">
        <f ca="1">IF(P261&lt;&gt;"",IF(P261+365&gt;TODAY(),"Calibrado","Vencido"),"")</f>
        <v>Calibrado</v>
      </c>
      <c r="R261" s="83">
        <f>IFERROR(VLOOKUP(J261,'Obs Tecnicas'!$D:$G,2,0),"")</f>
        <v>16232</v>
      </c>
      <c r="S261" s="74" t="str">
        <f>IFERROR(VLOOKUP(J261,'Obs Tecnicas'!$D:$G,3,0),"Hexis")</f>
        <v>ER ANALITICA</v>
      </c>
      <c r="T261" s="74">
        <f>IFERROR(VLOOKUP(J261,'Obs Tecnicas'!$D:$G,4,0),"")</f>
        <v>0</v>
      </c>
      <c r="U261" s="2" t="s">
        <v>332</v>
      </c>
      <c r="V261" s="84">
        <f t="shared" si="8"/>
        <v>4</v>
      </c>
      <c r="W261" s="84">
        <v>9</v>
      </c>
      <c r="X261" s="2" t="e">
        <f>VLOOKUP(J261,Adicionados!B:M,12,0)</f>
        <v>#N/A</v>
      </c>
    </row>
    <row r="262" spans="1:24" ht="15" customHeight="1">
      <c r="A262" s="74" t="s">
        <v>67</v>
      </c>
      <c r="B262" s="74" t="s">
        <v>634</v>
      </c>
      <c r="C262" s="79" t="s">
        <v>635</v>
      </c>
      <c r="D262" s="74" t="s">
        <v>636</v>
      </c>
      <c r="E262" s="74" t="s">
        <v>627</v>
      </c>
      <c r="F262" s="79" t="s">
        <v>628</v>
      </c>
      <c r="G262" s="74" t="s">
        <v>323</v>
      </c>
      <c r="H262" s="74" t="s">
        <v>534</v>
      </c>
      <c r="I262" s="74" t="s">
        <v>86</v>
      </c>
      <c r="J262" s="80" t="s">
        <v>647</v>
      </c>
      <c r="K262" s="74" t="s">
        <v>136</v>
      </c>
      <c r="L262" s="74" t="s">
        <v>137</v>
      </c>
      <c r="M262" s="74" t="s">
        <v>638</v>
      </c>
      <c r="N262" s="74" t="s">
        <v>631</v>
      </c>
      <c r="O262" s="81">
        <v>44173</v>
      </c>
      <c r="P262" s="82">
        <f>IFERROR(VLOOKUP(J262,'Obs Tecnicas'!$D:$I,5,0),O262)</f>
        <v>44678</v>
      </c>
      <c r="Q262" s="81" t="str">
        <f ca="1">IF(P262&lt;&gt;"",IF(P262+365&gt;TODAY(),"Calibrado","Vencido"),"")</f>
        <v>Calibrado</v>
      </c>
      <c r="R262" s="83">
        <f>IFERROR(VLOOKUP(J262,'Obs Tecnicas'!$D:$G,2,0),"")</f>
        <v>16227</v>
      </c>
      <c r="S262" s="74" t="str">
        <f>IFERROR(VLOOKUP(J262,'Obs Tecnicas'!$D:$G,3,0),"Hexis")</f>
        <v>ER ANALITICA</v>
      </c>
      <c r="T262" s="74" t="str">
        <f>IFERROR(VLOOKUP(J262,'Obs Tecnicas'!$D:$G,4,0),"")</f>
        <v>Eletrodo com vida útil avançada, sendo necessário sua troca.</v>
      </c>
      <c r="U262" s="2" t="s">
        <v>332</v>
      </c>
      <c r="V262" s="84">
        <f t="shared" si="8"/>
        <v>4</v>
      </c>
      <c r="W262" s="84">
        <v>9</v>
      </c>
      <c r="X262" s="2" t="e">
        <f>VLOOKUP(J262,Adicionados!B:M,12,0)</f>
        <v>#N/A</v>
      </c>
    </row>
    <row r="263" spans="1:24" ht="15" customHeight="1">
      <c r="A263" s="74" t="s">
        <v>67</v>
      </c>
      <c r="B263" s="74" t="s">
        <v>634</v>
      </c>
      <c r="C263" s="79" t="s">
        <v>635</v>
      </c>
      <c r="D263" s="74" t="s">
        <v>636</v>
      </c>
      <c r="E263" s="74" t="s">
        <v>627</v>
      </c>
      <c r="F263" s="79" t="s">
        <v>628</v>
      </c>
      <c r="G263" s="74" t="s">
        <v>323</v>
      </c>
      <c r="H263" s="74" t="s">
        <v>534</v>
      </c>
      <c r="I263" s="74" t="s">
        <v>89</v>
      </c>
      <c r="J263" s="80" t="s">
        <v>649</v>
      </c>
      <c r="K263" s="74" t="s">
        <v>81</v>
      </c>
      <c r="L263" s="74" t="s">
        <v>91</v>
      </c>
      <c r="M263" s="74" t="s">
        <v>638</v>
      </c>
      <c r="N263" s="74" t="s">
        <v>631</v>
      </c>
      <c r="O263" s="81">
        <v>44173</v>
      </c>
      <c r="P263" s="82">
        <f>IFERROR(VLOOKUP(J263,'Obs Tecnicas'!$D:$I,5,0),O263)</f>
        <v>44678</v>
      </c>
      <c r="Q263" s="81" t="str">
        <f ca="1">IF(P263&lt;&gt;"",IF(P263+365&gt;TODAY(),"Calibrado","Vencido"),"")</f>
        <v>Calibrado</v>
      </c>
      <c r="R263" s="83">
        <f>IFERROR(VLOOKUP(J263,'Obs Tecnicas'!$D:$G,2,0),"")</f>
        <v>16234</v>
      </c>
      <c r="S263" s="74" t="str">
        <f>IFERROR(VLOOKUP(J263,'Obs Tecnicas'!$D:$G,3,0),"Hexis")</f>
        <v>ER ANALITICA</v>
      </c>
      <c r="T263" s="74">
        <f>IFERROR(VLOOKUP(J263,'Obs Tecnicas'!$D:$G,4,0),"")</f>
        <v>0</v>
      </c>
      <c r="U263" s="2" t="s">
        <v>332</v>
      </c>
      <c r="V263" s="84">
        <f t="shared" si="8"/>
        <v>4</v>
      </c>
      <c r="W263" s="84">
        <v>3</v>
      </c>
      <c r="X263" s="2" t="e">
        <f>VLOOKUP(J263,Adicionados!B:M,12,0)</f>
        <v>#N/A</v>
      </c>
    </row>
    <row r="264" spans="1:24" ht="15" customHeight="1">
      <c r="A264" s="74" t="s">
        <v>67</v>
      </c>
      <c r="B264" s="74" t="s">
        <v>642</v>
      </c>
      <c r="C264" s="79" t="s">
        <v>643</v>
      </c>
      <c r="D264" s="74" t="s">
        <v>644</v>
      </c>
      <c r="E264" s="74" t="s">
        <v>627</v>
      </c>
      <c r="F264" s="79" t="s">
        <v>628</v>
      </c>
      <c r="G264" s="74" t="s">
        <v>323</v>
      </c>
      <c r="H264" s="74" t="s">
        <v>534</v>
      </c>
      <c r="I264" s="74" t="s">
        <v>101</v>
      </c>
      <c r="J264" s="80">
        <v>142380001014</v>
      </c>
      <c r="K264" s="74" t="s">
        <v>81</v>
      </c>
      <c r="L264" s="74" t="s">
        <v>206</v>
      </c>
      <c r="M264" s="74" t="s">
        <v>638</v>
      </c>
      <c r="N264" s="74" t="s">
        <v>631</v>
      </c>
      <c r="O264" s="81">
        <v>44173</v>
      </c>
      <c r="P264" s="82">
        <f>IFERROR(VLOOKUP(J264,'Obs Tecnicas'!$D:$I,5,0),O264)</f>
        <v>44678</v>
      </c>
      <c r="Q264" s="81" t="str">
        <f ca="1">IF(P264&lt;&gt;"",IF(P264+365&gt;TODAY(),"Calibrado","Vencido"),"")</f>
        <v>Calibrado</v>
      </c>
      <c r="R264" s="83">
        <f>IFERROR(VLOOKUP(J264,'Obs Tecnicas'!$D:$G,2,0),"")</f>
        <v>16231</v>
      </c>
      <c r="S264" s="74" t="str">
        <f>IFERROR(VLOOKUP(J264,'Obs Tecnicas'!$D:$G,3,0),"Hexis")</f>
        <v>ER ANALITICA</v>
      </c>
      <c r="T264" s="74">
        <f>IFERROR(VLOOKUP(J264,'Obs Tecnicas'!$D:$G,4,0),"")</f>
        <v>0</v>
      </c>
      <c r="U264" s="2" t="s">
        <v>332</v>
      </c>
      <c r="V264" s="84">
        <f t="shared" si="8"/>
        <v>4</v>
      </c>
      <c r="W264" s="84">
        <v>9</v>
      </c>
      <c r="X264" s="2" t="e">
        <f>VLOOKUP(J264,Adicionados!B:M,12,0)</f>
        <v>#N/A</v>
      </c>
    </row>
    <row r="265" spans="1:24" ht="15" customHeight="1">
      <c r="A265" s="74" t="s">
        <v>67</v>
      </c>
      <c r="B265" s="74" t="s">
        <v>642</v>
      </c>
      <c r="C265" s="79" t="s">
        <v>643</v>
      </c>
      <c r="D265" s="74" t="s">
        <v>644</v>
      </c>
      <c r="E265" s="74" t="s">
        <v>627</v>
      </c>
      <c r="F265" s="79" t="s">
        <v>628</v>
      </c>
      <c r="G265" s="74" t="s">
        <v>323</v>
      </c>
      <c r="H265" s="74" t="s">
        <v>534</v>
      </c>
      <c r="I265" s="74" t="s">
        <v>218</v>
      </c>
      <c r="J265" s="80" t="s">
        <v>645</v>
      </c>
      <c r="K265" s="74" t="s">
        <v>84</v>
      </c>
      <c r="L265" s="74" t="s">
        <v>220</v>
      </c>
      <c r="M265" s="74" t="s">
        <v>638</v>
      </c>
      <c r="N265" s="74" t="s">
        <v>631</v>
      </c>
      <c r="O265" s="81">
        <v>44173</v>
      </c>
      <c r="P265" s="82">
        <f>IFERROR(VLOOKUP(J265,'Obs Tecnicas'!$D:$I,5,0),O265)</f>
        <v>44678</v>
      </c>
      <c r="Q265" s="81" t="str">
        <f ca="1">IF(P265&lt;&gt;"",IF(P265+365&gt;TODAY(),"Calibrado","Vencido"),"")</f>
        <v>Calibrado</v>
      </c>
      <c r="R265" s="83">
        <f>IFERROR(VLOOKUP(J265,'Obs Tecnicas'!$D:$G,2,0),"")</f>
        <v>16225</v>
      </c>
      <c r="S265" s="74" t="str">
        <f>IFERROR(VLOOKUP(J265,'Obs Tecnicas'!$D:$G,3,0),"Hexis")</f>
        <v>ER ANALITICA</v>
      </c>
      <c r="T265" s="74">
        <f>IFERROR(VLOOKUP(J265,'Obs Tecnicas'!$D:$G,4,0),"")</f>
        <v>0</v>
      </c>
      <c r="U265" s="2" t="s">
        <v>332</v>
      </c>
      <c r="V265" s="84">
        <f t="shared" si="8"/>
        <v>4</v>
      </c>
      <c r="W265" s="84">
        <v>9</v>
      </c>
      <c r="X265" s="2" t="e">
        <f>VLOOKUP(J265,Adicionados!B:M,12,0)</f>
        <v>#N/A</v>
      </c>
    </row>
    <row r="266" spans="1:24" ht="15" customHeight="1">
      <c r="A266" s="74" t="s">
        <v>67</v>
      </c>
      <c r="B266" s="74" t="s">
        <v>642</v>
      </c>
      <c r="C266" s="79" t="s">
        <v>643</v>
      </c>
      <c r="D266" s="74" t="s">
        <v>644</v>
      </c>
      <c r="E266" s="74" t="s">
        <v>627</v>
      </c>
      <c r="F266" s="79" t="s">
        <v>628</v>
      </c>
      <c r="G266" s="74" t="s">
        <v>323</v>
      </c>
      <c r="H266" s="74" t="s">
        <v>534</v>
      </c>
      <c r="I266" s="74" t="s">
        <v>86</v>
      </c>
      <c r="J266" s="80" t="s">
        <v>648</v>
      </c>
      <c r="K266" s="74" t="s">
        <v>136</v>
      </c>
      <c r="L266" s="74" t="s">
        <v>137</v>
      </c>
      <c r="M266" s="74" t="s">
        <v>638</v>
      </c>
      <c r="N266" s="74" t="s">
        <v>631</v>
      </c>
      <c r="O266" s="81">
        <v>44173</v>
      </c>
      <c r="P266" s="82">
        <f>IFERROR(VLOOKUP(J266,'Obs Tecnicas'!$D:$I,5,0),O266)</f>
        <v>44678</v>
      </c>
      <c r="Q266" s="81" t="str">
        <f ca="1">IF(P266&lt;&gt;"",IF(P266+365&gt;TODAY(),"Calibrado","Vencido"),"")</f>
        <v>Calibrado</v>
      </c>
      <c r="R266" s="83">
        <f>IFERROR(VLOOKUP(J266,'Obs Tecnicas'!$D:$G,2,0),"")</f>
        <v>16233</v>
      </c>
      <c r="S266" s="74" t="str">
        <f>IFERROR(VLOOKUP(J266,'Obs Tecnicas'!$D:$G,3,0),"Hexis")</f>
        <v>ER ANALITICA</v>
      </c>
      <c r="T266" s="74">
        <f>IFERROR(VLOOKUP(J266,'Obs Tecnicas'!$D:$G,4,0),"")</f>
        <v>0</v>
      </c>
      <c r="U266" s="2" t="s">
        <v>332</v>
      </c>
      <c r="V266" s="84">
        <f t="shared" si="8"/>
        <v>4</v>
      </c>
      <c r="W266" s="84">
        <v>9</v>
      </c>
      <c r="X266" s="2" t="e">
        <f>VLOOKUP(J266,Adicionados!B:M,12,0)</f>
        <v>#N/A</v>
      </c>
    </row>
    <row r="267" spans="1:24" ht="15" customHeight="1">
      <c r="A267" s="74" t="s">
        <v>67</v>
      </c>
      <c r="B267" s="74" t="s">
        <v>650</v>
      </c>
      <c r="C267" s="79" t="s">
        <v>651</v>
      </c>
      <c r="D267" s="74" t="s">
        <v>1417</v>
      </c>
      <c r="E267" s="74" t="s">
        <v>634</v>
      </c>
      <c r="F267" s="79" t="s">
        <v>635</v>
      </c>
      <c r="G267" s="74" t="s">
        <v>349</v>
      </c>
      <c r="H267" s="74" t="s">
        <v>534</v>
      </c>
      <c r="I267" s="74" t="s">
        <v>218</v>
      </c>
      <c r="J267" s="80">
        <v>6274590</v>
      </c>
      <c r="K267" s="74" t="s">
        <v>84</v>
      </c>
      <c r="L267" s="74" t="s">
        <v>220</v>
      </c>
      <c r="M267" s="74" t="s">
        <v>654</v>
      </c>
      <c r="N267" s="74" t="s">
        <v>655</v>
      </c>
      <c r="O267" s="81"/>
      <c r="P267" s="82">
        <f>IFERROR(VLOOKUP(J267,'Obs Tecnicas'!$D:$I,5,0),O267)</f>
        <v>44754</v>
      </c>
      <c r="Q267" s="81" t="str">
        <f ca="1">IF(P267&lt;&gt;"",IF(P267+365&gt;TODAY(),"Calibrado","Vencido"),"")</f>
        <v>Calibrado</v>
      </c>
      <c r="R267" s="83">
        <f>IFERROR(VLOOKUP(J267,'Obs Tecnicas'!$D:$G,2,0),"")</f>
        <v>17207</v>
      </c>
      <c r="S267" s="74" t="str">
        <f>IFERROR(VLOOKUP(J267,'Obs Tecnicas'!$D:$G,3,0),"Hexis")</f>
        <v>ER ANALITICA</v>
      </c>
      <c r="T267" s="74">
        <f>IFERROR(VLOOKUP(J267,'Obs Tecnicas'!$D:$G,4,0),"")</f>
        <v>0</v>
      </c>
      <c r="U267" s="2" t="s">
        <v>332</v>
      </c>
      <c r="V267" s="84">
        <f t="shared" si="8"/>
        <v>7</v>
      </c>
      <c r="W267" s="84">
        <v>7</v>
      </c>
      <c r="X267" s="2" t="e">
        <f>VLOOKUP(J267,Adicionados!B:M,12,0)</f>
        <v>#N/A</v>
      </c>
    </row>
    <row r="268" spans="1:24" ht="15" customHeight="1">
      <c r="A268" s="74" t="s">
        <v>67</v>
      </c>
      <c r="B268" s="74" t="s">
        <v>650</v>
      </c>
      <c r="C268" s="79" t="s">
        <v>651</v>
      </c>
      <c r="D268" s="74" t="s">
        <v>1417</v>
      </c>
      <c r="E268" s="74" t="s">
        <v>634</v>
      </c>
      <c r="F268" s="79" t="s">
        <v>635</v>
      </c>
      <c r="G268" s="74" t="s">
        <v>349</v>
      </c>
      <c r="H268" s="74" t="s">
        <v>534</v>
      </c>
      <c r="I268" s="74" t="s">
        <v>218</v>
      </c>
      <c r="J268" s="80">
        <v>6281597</v>
      </c>
      <c r="K268" s="74" t="s">
        <v>84</v>
      </c>
      <c r="L268" s="74" t="s">
        <v>220</v>
      </c>
      <c r="M268" s="74" t="s">
        <v>654</v>
      </c>
      <c r="N268" s="74" t="s">
        <v>655</v>
      </c>
      <c r="O268" s="81"/>
      <c r="P268" s="82">
        <f>IFERROR(VLOOKUP(J268,'Obs Tecnicas'!$D:$I,5,0),O268)</f>
        <v>44754</v>
      </c>
      <c r="Q268" s="81" t="str">
        <f ca="1">IF(P268&lt;&gt;"",IF(P268+365&gt;TODAY(),"Calibrado","Vencido"),"")</f>
        <v>Calibrado</v>
      </c>
      <c r="R268" s="83">
        <f>IFERROR(VLOOKUP(J268,'Obs Tecnicas'!$D:$G,2,0),"")</f>
        <v>17210</v>
      </c>
      <c r="S268" s="74" t="str">
        <f>IFERROR(VLOOKUP(J268,'Obs Tecnicas'!$D:$G,3,0),"Hexis")</f>
        <v>ER ANALITICA</v>
      </c>
      <c r="T268" s="74">
        <f>IFERROR(VLOOKUP(J268,'Obs Tecnicas'!$D:$G,4,0),"")</f>
        <v>0</v>
      </c>
      <c r="U268" s="2" t="s">
        <v>332</v>
      </c>
      <c r="V268" s="84">
        <f t="shared" si="8"/>
        <v>7</v>
      </c>
      <c r="W268" s="84">
        <v>7</v>
      </c>
      <c r="X268" s="2" t="e">
        <f>VLOOKUP(J268,Adicionados!B:M,12,0)</f>
        <v>#N/A</v>
      </c>
    </row>
    <row r="269" spans="1:24" ht="15" customHeight="1">
      <c r="A269" s="74" t="s">
        <v>67</v>
      </c>
      <c r="B269" s="74" t="s">
        <v>650</v>
      </c>
      <c r="C269" s="79" t="s">
        <v>651</v>
      </c>
      <c r="D269" s="74" t="s">
        <v>652</v>
      </c>
      <c r="E269" s="74" t="s">
        <v>634</v>
      </c>
      <c r="F269" s="79" t="s">
        <v>635</v>
      </c>
      <c r="G269" s="74" t="s">
        <v>349</v>
      </c>
      <c r="H269" s="74" t="s">
        <v>534</v>
      </c>
      <c r="I269" s="74" t="s">
        <v>218</v>
      </c>
      <c r="J269" s="80">
        <v>6217426</v>
      </c>
      <c r="K269" s="74" t="s">
        <v>84</v>
      </c>
      <c r="L269" s="74" t="s">
        <v>220</v>
      </c>
      <c r="M269" s="74" t="s">
        <v>654</v>
      </c>
      <c r="N269" s="74" t="s">
        <v>655</v>
      </c>
      <c r="O269" s="81"/>
      <c r="P269" s="82">
        <f>IFERROR(VLOOKUP(J269,'Obs Tecnicas'!$D:$I,5,0),O269)</f>
        <v>44754</v>
      </c>
      <c r="Q269" s="81" t="str">
        <f ca="1">IF(P269&lt;&gt;"",IF(P269+365&gt;TODAY(),"Calibrado","Vencido"),"")</f>
        <v>Calibrado</v>
      </c>
      <c r="R269" s="83">
        <f>IFERROR(VLOOKUP(J269,'Obs Tecnicas'!$D:$G,2,0),"")</f>
        <v>12208</v>
      </c>
      <c r="S269" s="74" t="str">
        <f>IFERROR(VLOOKUP(J269,'Obs Tecnicas'!$D:$G,3,0),"Hexis")</f>
        <v>ER ANALITICA</v>
      </c>
      <c r="T269" s="74" t="str">
        <f>IFERROR(VLOOKUP(J269,'Obs Tecnicas'!$D:$G,4,0),"")</f>
        <v>Equipamento não aceita ajuste na escala de pH, devido vida útil avançada do eletrodo.</v>
      </c>
      <c r="U269" s="2" t="s">
        <v>332</v>
      </c>
      <c r="V269" s="84">
        <f t="shared" si="8"/>
        <v>7</v>
      </c>
      <c r="W269" s="84">
        <v>7</v>
      </c>
      <c r="X269" s="2" t="e">
        <f>VLOOKUP(J269,Adicionados!B:M,12,0)</f>
        <v>#N/A</v>
      </c>
    </row>
    <row r="270" spans="1:24" ht="15" customHeight="1">
      <c r="A270" s="74" t="s">
        <v>67</v>
      </c>
      <c r="B270" s="74" t="s">
        <v>650</v>
      </c>
      <c r="C270" s="79" t="s">
        <v>651</v>
      </c>
      <c r="D270" s="74" t="s">
        <v>652</v>
      </c>
      <c r="E270" s="74" t="s">
        <v>634</v>
      </c>
      <c r="F270" s="79" t="s">
        <v>635</v>
      </c>
      <c r="G270" s="74" t="s">
        <v>349</v>
      </c>
      <c r="H270" s="74" t="s">
        <v>534</v>
      </c>
      <c r="I270" s="74" t="s">
        <v>101</v>
      </c>
      <c r="J270" s="80">
        <v>40400007670</v>
      </c>
      <c r="K270" s="74" t="s">
        <v>81</v>
      </c>
      <c r="L270" s="74" t="s">
        <v>656</v>
      </c>
      <c r="M270" s="74" t="s">
        <v>654</v>
      </c>
      <c r="N270" s="74" t="s">
        <v>655</v>
      </c>
      <c r="O270" s="81">
        <v>44406</v>
      </c>
      <c r="P270" s="82">
        <f>IFERROR(VLOOKUP(J270,'Obs Tecnicas'!$D:$I,5,0),O270)</f>
        <v>44754</v>
      </c>
      <c r="Q270" s="81" t="str">
        <f ca="1">IF(P270&lt;&gt;"",IF(P270+365&gt;TODAY(),"Calibrado","Vencido"),"")</f>
        <v>Calibrado</v>
      </c>
      <c r="R270" s="83">
        <f>IFERROR(VLOOKUP(J270,'Obs Tecnicas'!$D:$G,2,0),"")</f>
        <v>17206</v>
      </c>
      <c r="S270" s="74" t="str">
        <f>IFERROR(VLOOKUP(J270,'Obs Tecnicas'!$D:$G,3,0),"Hexis")</f>
        <v>ER ANALITICA</v>
      </c>
      <c r="T270" s="74" t="str">
        <f>IFERROR(VLOOKUP(J270,'Obs Tecnicas'!$D:$G,4,0),"")</f>
        <v>Carcaça superior do instrumento encontra-se avariada e possui oxidação nos conectores da placa eletronica, indicando vida útil avançada do equipamento.</v>
      </c>
      <c r="U270" s="2" t="s">
        <v>332</v>
      </c>
      <c r="V270" s="84">
        <f t="shared" ref="V270:V301" si="9">IF(P270&lt;&gt;"",MONTH(P270),"")</f>
        <v>7</v>
      </c>
      <c r="W270" s="84">
        <v>3</v>
      </c>
      <c r="X270" s="2" t="e">
        <f>VLOOKUP(J270,Adicionados!B:M,12,0)</f>
        <v>#N/A</v>
      </c>
    </row>
    <row r="271" spans="1:24" ht="15" customHeight="1">
      <c r="A271" s="74" t="s">
        <v>67</v>
      </c>
      <c r="B271" s="74" t="s">
        <v>650</v>
      </c>
      <c r="C271" s="79" t="s">
        <v>651</v>
      </c>
      <c r="D271" s="74" t="s">
        <v>652</v>
      </c>
      <c r="E271" s="74" t="s">
        <v>634</v>
      </c>
      <c r="F271" s="79" t="s">
        <v>635</v>
      </c>
      <c r="G271" s="74" t="s">
        <v>349</v>
      </c>
      <c r="H271" s="74" t="s">
        <v>534</v>
      </c>
      <c r="I271" s="74" t="s">
        <v>218</v>
      </c>
      <c r="J271" s="80">
        <v>6257535</v>
      </c>
      <c r="K271" s="74" t="s">
        <v>84</v>
      </c>
      <c r="L271" s="74" t="s">
        <v>220</v>
      </c>
      <c r="M271" s="74" t="s">
        <v>654</v>
      </c>
      <c r="N271" s="74" t="s">
        <v>655</v>
      </c>
      <c r="O271" s="81">
        <v>44406</v>
      </c>
      <c r="P271" s="82">
        <f>IFERROR(VLOOKUP(J271,'Obs Tecnicas'!$D:$I,5,0),O271)</f>
        <v>44756</v>
      </c>
      <c r="Q271" s="81" t="str">
        <f ca="1">IF(P271&lt;&gt;"",IF(P271+365&gt;TODAY(),"Calibrado","Vencido"),"")</f>
        <v>Calibrado</v>
      </c>
      <c r="R271" s="83">
        <f>IFERROR(VLOOKUP(J271,'Obs Tecnicas'!$D:$G,2,0),"")</f>
        <v>17250</v>
      </c>
      <c r="S271" s="74" t="str">
        <f>IFERROR(VLOOKUP(J271,'Obs Tecnicas'!$D:$G,3,0),"Hexis")</f>
        <v>ER ANALITICA</v>
      </c>
      <c r="T271" s="74">
        <f>IFERROR(VLOOKUP(J271,'Obs Tecnicas'!$D:$G,4,0),"")</f>
        <v>0</v>
      </c>
      <c r="U271" s="2" t="s">
        <v>332</v>
      </c>
      <c r="V271" s="84">
        <f t="shared" si="9"/>
        <v>7</v>
      </c>
      <c r="W271" s="84">
        <v>5</v>
      </c>
      <c r="X271" s="2" t="e">
        <f>VLOOKUP(J271,Adicionados!B:M,12,0)</f>
        <v>#N/A</v>
      </c>
    </row>
    <row r="272" spans="1:24" ht="15" customHeight="1">
      <c r="A272" s="74" t="s">
        <v>67</v>
      </c>
      <c r="B272" s="74" t="s">
        <v>650</v>
      </c>
      <c r="C272" s="79" t="s">
        <v>651</v>
      </c>
      <c r="D272" s="74" t="s">
        <v>652</v>
      </c>
      <c r="E272" s="74" t="s">
        <v>634</v>
      </c>
      <c r="F272" s="79" t="s">
        <v>635</v>
      </c>
      <c r="G272" s="74" t="s">
        <v>349</v>
      </c>
      <c r="H272" s="74" t="s">
        <v>534</v>
      </c>
      <c r="I272" s="74" t="s">
        <v>86</v>
      </c>
      <c r="J272" s="80">
        <v>50009</v>
      </c>
      <c r="K272" s="74" t="s">
        <v>87</v>
      </c>
      <c r="L272" s="74" t="s">
        <v>291</v>
      </c>
      <c r="M272" s="74" t="s">
        <v>654</v>
      </c>
      <c r="N272" s="74" t="s">
        <v>655</v>
      </c>
      <c r="O272" s="81">
        <v>44406</v>
      </c>
      <c r="P272" s="82">
        <f>IFERROR(VLOOKUP(J272,'Obs Tecnicas'!$D:$I,5,0),O272)</f>
        <v>44754</v>
      </c>
      <c r="Q272" s="81" t="str">
        <f ca="1">IF(P272&lt;&gt;"",IF(P272+365&gt;TODAY(),"Calibrado","Vencido"),"")</f>
        <v>Calibrado</v>
      </c>
      <c r="R272" s="83">
        <f>IFERROR(VLOOKUP(J272,'Obs Tecnicas'!$D:$G,2,0),"")</f>
        <v>17212</v>
      </c>
      <c r="S272" s="74" t="str">
        <f>IFERROR(VLOOKUP(J272,'Obs Tecnicas'!$D:$G,3,0),"Hexis")</f>
        <v>ER ANALITICA</v>
      </c>
      <c r="T272" s="74">
        <f>IFERROR(VLOOKUP(J272,'Obs Tecnicas'!$D:$G,4,0),"")</f>
        <v>0</v>
      </c>
      <c r="U272" s="2" t="s">
        <v>332</v>
      </c>
      <c r="V272" s="84">
        <f t="shared" si="9"/>
        <v>7</v>
      </c>
      <c r="W272" s="84">
        <v>5</v>
      </c>
      <c r="X272" s="2" t="e">
        <f>VLOOKUP(J272,Adicionados!B:M,12,0)</f>
        <v>#N/A</v>
      </c>
    </row>
    <row r="273" spans="1:1024" ht="15" customHeight="1">
      <c r="A273" s="74" t="s">
        <v>67</v>
      </c>
      <c r="B273" s="74" t="s">
        <v>662</v>
      </c>
      <c r="C273" s="79" t="s">
        <v>663</v>
      </c>
      <c r="D273" s="74" t="s">
        <v>668</v>
      </c>
      <c r="E273" s="74" t="s">
        <v>662</v>
      </c>
      <c r="F273" s="79" t="s">
        <v>663</v>
      </c>
      <c r="G273" s="74" t="s">
        <v>549</v>
      </c>
      <c r="H273" s="74" t="s">
        <v>534</v>
      </c>
      <c r="I273" s="74" t="s">
        <v>75</v>
      </c>
      <c r="J273" s="80" t="s">
        <v>669</v>
      </c>
      <c r="K273" s="74" t="s">
        <v>81</v>
      </c>
      <c r="L273" s="74" t="s">
        <v>123</v>
      </c>
      <c r="M273" s="74" t="s">
        <v>664</v>
      </c>
      <c r="N273" s="74" t="s">
        <v>665</v>
      </c>
      <c r="O273" s="81">
        <v>44068</v>
      </c>
      <c r="P273" s="82">
        <f>IFERROR(VLOOKUP(J273,'Obs Tecnicas'!$D:$I,5,0),O273)</f>
        <v>44370</v>
      </c>
      <c r="Q273" s="81" t="str">
        <f ca="1">IF(P273&lt;&gt;"",IF(P273+365&gt;TODAY(),"Calibrado","Vencido"),"")</f>
        <v>Vencido</v>
      </c>
      <c r="R273" s="83">
        <f>IFERROR(VLOOKUP(J273,'Obs Tecnicas'!$D:$G,2,0),"")</f>
        <v>12663</v>
      </c>
      <c r="S273" s="74" t="str">
        <f>IFERROR(VLOOKUP(J273,'Obs Tecnicas'!$D:$G,3,0),"Hexis")</f>
        <v>ER ANALITICA</v>
      </c>
      <c r="T273" s="74">
        <f>IFERROR(VLOOKUP(J273,'Obs Tecnicas'!$D:$G,4,0),"")</f>
        <v>0</v>
      </c>
      <c r="U273" s="2" t="s">
        <v>30</v>
      </c>
      <c r="V273" s="84">
        <f t="shared" si="9"/>
        <v>6</v>
      </c>
      <c r="W273" s="84">
        <v>3</v>
      </c>
      <c r="X273" s="2" t="e">
        <f>VLOOKUP(J273,Adicionados!B:M,12,0)</f>
        <v>#N/A</v>
      </c>
    </row>
    <row r="274" spans="1:1024" ht="15" customHeight="1">
      <c r="A274" s="74" t="s">
        <v>67</v>
      </c>
      <c r="B274" s="74" t="s">
        <v>685</v>
      </c>
      <c r="C274" s="79" t="s">
        <v>686</v>
      </c>
      <c r="D274" s="74" t="s">
        <v>687</v>
      </c>
      <c r="E274" s="74" t="s">
        <v>688</v>
      </c>
      <c r="F274" s="79" t="s">
        <v>689</v>
      </c>
      <c r="H274" s="74" t="s">
        <v>534</v>
      </c>
      <c r="I274" s="74" t="s">
        <v>83</v>
      </c>
      <c r="J274" s="80">
        <v>48564</v>
      </c>
      <c r="K274" s="74" t="s">
        <v>87</v>
      </c>
      <c r="L274" s="47" t="s">
        <v>690</v>
      </c>
      <c r="M274" s="74" t="s">
        <v>664</v>
      </c>
      <c r="N274" s="74" t="s">
        <v>691</v>
      </c>
      <c r="O274" s="81"/>
      <c r="P274" s="82">
        <f>IFERROR(VLOOKUP(J274,'Obs Tecnicas'!$D:$I,5,0),O274)</f>
        <v>44418</v>
      </c>
      <c r="Q274" s="81" t="str">
        <f ca="1">IF(P274&lt;&gt;"",IF(P274+365&gt;TODAY(),"Calibrado","Vencido"),"")</f>
        <v>Vencido</v>
      </c>
      <c r="R274" s="83">
        <f>IFERROR(VLOOKUP(J274,'Obs Tecnicas'!$D:$G,2,0),"")</f>
        <v>13389</v>
      </c>
      <c r="S274" s="74" t="str">
        <f>IFERROR(VLOOKUP(J274,'Obs Tecnicas'!$D:$G,3,0),"Hexis")</f>
        <v>ER ANALITICA</v>
      </c>
      <c r="T274" s="74">
        <f>IFERROR(VLOOKUP(J274,'Obs Tecnicas'!$D:$G,4,0),"")</f>
        <v>0</v>
      </c>
      <c r="U274" s="2" t="s">
        <v>354</v>
      </c>
      <c r="V274" s="84">
        <f t="shared" si="9"/>
        <v>8</v>
      </c>
      <c r="W274" s="84">
        <v>5</v>
      </c>
      <c r="X274" s="2">
        <f>VLOOKUP(J274,Adicionados!B:M,12,0)</f>
        <v>0</v>
      </c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  <c r="CX274" s="85"/>
      <c r="CY274" s="85"/>
      <c r="CZ274" s="85"/>
      <c r="DA274" s="85"/>
      <c r="DB274" s="85"/>
      <c r="DC274" s="85"/>
      <c r="DD274" s="85"/>
      <c r="DE274" s="85"/>
      <c r="DF274" s="85"/>
      <c r="DG274" s="85"/>
      <c r="DH274" s="85"/>
      <c r="DI274" s="85"/>
      <c r="DJ274" s="85"/>
      <c r="DK274" s="85"/>
      <c r="DL274" s="85"/>
      <c r="DM274" s="85"/>
      <c r="DN274" s="85"/>
      <c r="DO274" s="85"/>
      <c r="DP274" s="85"/>
      <c r="DQ274" s="85"/>
      <c r="DR274" s="85"/>
      <c r="DS274" s="85"/>
      <c r="DT274" s="85"/>
      <c r="DU274" s="85"/>
      <c r="DV274" s="85"/>
      <c r="DW274" s="85"/>
      <c r="DX274" s="85"/>
      <c r="DY274" s="85"/>
      <c r="DZ274" s="85"/>
      <c r="EA274" s="85"/>
      <c r="EB274" s="85"/>
      <c r="EC274" s="85"/>
      <c r="ED274" s="85"/>
      <c r="EE274" s="85"/>
      <c r="EF274" s="85"/>
      <c r="EG274" s="85"/>
      <c r="EH274" s="85"/>
      <c r="EI274" s="85"/>
      <c r="EJ274" s="85"/>
      <c r="EK274" s="85"/>
      <c r="EL274" s="85"/>
      <c r="EM274" s="85"/>
      <c r="EN274" s="85"/>
      <c r="EO274" s="85"/>
      <c r="EP274" s="85"/>
      <c r="EQ274" s="85"/>
      <c r="ER274" s="85"/>
      <c r="ES274" s="85"/>
      <c r="ET274" s="85"/>
      <c r="EU274" s="85"/>
      <c r="EV274" s="85"/>
      <c r="EW274" s="85"/>
      <c r="EX274" s="85"/>
      <c r="EY274" s="85"/>
      <c r="EZ274" s="85"/>
      <c r="FA274" s="85"/>
      <c r="FB274" s="85"/>
      <c r="FC274" s="85"/>
      <c r="FD274" s="85"/>
      <c r="FE274" s="85"/>
      <c r="FF274" s="85"/>
      <c r="FG274" s="85"/>
      <c r="FH274" s="85"/>
      <c r="FI274" s="85"/>
      <c r="FJ274" s="85"/>
      <c r="FK274" s="85"/>
      <c r="FL274" s="85"/>
      <c r="FM274" s="85"/>
      <c r="FN274" s="85"/>
      <c r="FO274" s="85"/>
      <c r="FP274" s="85"/>
      <c r="FQ274" s="85"/>
      <c r="FR274" s="85"/>
      <c r="FS274" s="85"/>
      <c r="FT274" s="85"/>
      <c r="FU274" s="85"/>
      <c r="FV274" s="85"/>
      <c r="FW274" s="85"/>
      <c r="FX274" s="85"/>
      <c r="FY274" s="85"/>
      <c r="FZ274" s="85"/>
      <c r="GA274" s="85"/>
      <c r="GB274" s="85"/>
      <c r="GC274" s="85"/>
      <c r="GD274" s="85"/>
      <c r="GE274" s="85"/>
      <c r="GF274" s="85"/>
      <c r="GG274" s="85"/>
      <c r="GH274" s="85"/>
      <c r="GI274" s="85"/>
      <c r="GJ274" s="85"/>
      <c r="GK274" s="85"/>
      <c r="GL274" s="85"/>
      <c r="GM274" s="85"/>
      <c r="GN274" s="85"/>
      <c r="GO274" s="85"/>
      <c r="GP274" s="85"/>
      <c r="GQ274" s="85"/>
      <c r="GR274" s="85"/>
      <c r="GS274" s="85"/>
      <c r="GT274" s="85"/>
      <c r="GU274" s="85"/>
      <c r="GV274" s="85"/>
      <c r="GW274" s="85"/>
      <c r="GX274" s="85"/>
      <c r="GY274" s="85"/>
      <c r="GZ274" s="85"/>
      <c r="HA274" s="85"/>
      <c r="HB274" s="85"/>
      <c r="HC274" s="85"/>
      <c r="HD274" s="85"/>
      <c r="HE274" s="85"/>
      <c r="HF274" s="85"/>
      <c r="HG274" s="85"/>
      <c r="HH274" s="85"/>
      <c r="HI274" s="85"/>
      <c r="HJ274" s="85"/>
      <c r="HK274" s="85"/>
      <c r="HL274" s="85"/>
      <c r="HM274" s="85"/>
      <c r="HN274" s="85"/>
      <c r="HO274" s="85"/>
      <c r="HP274" s="85"/>
      <c r="HQ274" s="85"/>
      <c r="HR274" s="85"/>
      <c r="HS274" s="85"/>
      <c r="HT274" s="85"/>
      <c r="HU274" s="85"/>
      <c r="HV274" s="85"/>
      <c r="HW274" s="85"/>
      <c r="HX274" s="85"/>
      <c r="HY274" s="85"/>
      <c r="HZ274" s="85"/>
      <c r="IA274" s="85"/>
      <c r="IB274" s="85"/>
      <c r="IC274" s="85"/>
      <c r="ID274" s="85"/>
      <c r="IE274" s="85"/>
      <c r="IF274" s="85"/>
      <c r="IG274" s="85"/>
      <c r="IH274" s="85"/>
      <c r="II274" s="85"/>
      <c r="IJ274" s="85"/>
      <c r="IK274" s="85"/>
      <c r="IL274" s="85"/>
      <c r="IM274" s="85"/>
      <c r="IN274" s="85"/>
      <c r="IO274" s="85"/>
      <c r="IP274" s="85"/>
      <c r="IQ274" s="85"/>
      <c r="IR274" s="85"/>
      <c r="IS274" s="85"/>
      <c r="IT274" s="85"/>
      <c r="IU274" s="85"/>
      <c r="IV274" s="85"/>
      <c r="IW274" s="85"/>
      <c r="IX274" s="85"/>
      <c r="IY274" s="85"/>
      <c r="IZ274" s="85"/>
      <c r="JA274" s="85"/>
      <c r="JB274" s="85"/>
      <c r="JC274" s="85"/>
      <c r="JD274" s="85"/>
      <c r="JE274" s="85"/>
      <c r="JF274" s="85"/>
      <c r="JG274" s="85"/>
      <c r="JH274" s="85"/>
      <c r="JI274" s="85"/>
      <c r="JJ274" s="85"/>
      <c r="JK274" s="85"/>
      <c r="JL274" s="85"/>
      <c r="JM274" s="85"/>
      <c r="JN274" s="85"/>
      <c r="JO274" s="85"/>
      <c r="JP274" s="85"/>
      <c r="JQ274" s="85"/>
      <c r="JR274" s="85"/>
      <c r="JS274" s="85"/>
      <c r="JT274" s="85"/>
      <c r="JU274" s="85"/>
      <c r="JV274" s="85"/>
      <c r="JW274" s="85"/>
      <c r="JX274" s="85"/>
      <c r="JY274" s="85"/>
      <c r="JZ274" s="85"/>
      <c r="KA274" s="85"/>
      <c r="KB274" s="85"/>
      <c r="KC274" s="85"/>
      <c r="KD274" s="85"/>
      <c r="KE274" s="85"/>
      <c r="KF274" s="85"/>
      <c r="KG274" s="85"/>
      <c r="KH274" s="85"/>
      <c r="KI274" s="85"/>
      <c r="KJ274" s="85"/>
      <c r="KK274" s="85"/>
      <c r="KL274" s="85"/>
      <c r="KM274" s="85"/>
      <c r="KN274" s="85"/>
      <c r="KO274" s="85"/>
      <c r="KP274" s="85"/>
      <c r="KQ274" s="85"/>
      <c r="KR274" s="85"/>
      <c r="KS274" s="85"/>
      <c r="KT274" s="85"/>
      <c r="KU274" s="85"/>
      <c r="KV274" s="85"/>
      <c r="KW274" s="85"/>
      <c r="KX274" s="85"/>
      <c r="KY274" s="85"/>
      <c r="KZ274" s="85"/>
      <c r="LA274" s="85"/>
      <c r="LB274" s="85"/>
      <c r="LC274" s="85"/>
      <c r="LD274" s="85"/>
      <c r="LE274" s="85"/>
      <c r="LF274" s="85"/>
      <c r="LG274" s="85"/>
      <c r="LH274" s="85"/>
      <c r="LI274" s="85"/>
      <c r="LJ274" s="85"/>
      <c r="LK274" s="85"/>
      <c r="LL274" s="85"/>
      <c r="LM274" s="85"/>
      <c r="LN274" s="85"/>
      <c r="LO274" s="85"/>
      <c r="LP274" s="85"/>
      <c r="LQ274" s="85"/>
      <c r="LR274" s="85"/>
      <c r="LS274" s="85"/>
      <c r="LT274" s="85"/>
      <c r="LU274" s="85"/>
      <c r="LV274" s="85"/>
      <c r="LW274" s="85"/>
      <c r="LX274" s="85"/>
      <c r="LY274" s="85"/>
      <c r="LZ274" s="85"/>
      <c r="MA274" s="85"/>
      <c r="MB274" s="85"/>
      <c r="MC274" s="85"/>
      <c r="MD274" s="85"/>
      <c r="ME274" s="85"/>
      <c r="MF274" s="85"/>
      <c r="MG274" s="85"/>
      <c r="MH274" s="85"/>
      <c r="MI274" s="85"/>
      <c r="MJ274" s="85"/>
      <c r="MK274" s="85"/>
      <c r="ML274" s="85"/>
      <c r="MM274" s="85"/>
      <c r="MN274" s="85"/>
      <c r="MO274" s="85"/>
      <c r="MP274" s="85"/>
      <c r="MQ274" s="85"/>
      <c r="MR274" s="85"/>
      <c r="MS274" s="85"/>
      <c r="MT274" s="85"/>
      <c r="MU274" s="85"/>
      <c r="MV274" s="85"/>
      <c r="MW274" s="85"/>
      <c r="MX274" s="85"/>
      <c r="MY274" s="85"/>
      <c r="MZ274" s="85"/>
      <c r="NA274" s="85"/>
      <c r="NB274" s="85"/>
      <c r="NC274" s="85"/>
      <c r="ND274" s="85"/>
      <c r="NE274" s="85"/>
      <c r="NF274" s="85"/>
      <c r="NG274" s="85"/>
      <c r="NH274" s="85"/>
      <c r="NI274" s="85"/>
      <c r="NJ274" s="85"/>
      <c r="NK274" s="85"/>
      <c r="NL274" s="85"/>
      <c r="NM274" s="85"/>
      <c r="NN274" s="85"/>
      <c r="NO274" s="85"/>
      <c r="NP274" s="85"/>
      <c r="NQ274" s="85"/>
      <c r="NR274" s="85"/>
      <c r="NS274" s="85"/>
      <c r="NT274" s="85"/>
      <c r="NU274" s="85"/>
      <c r="NV274" s="85"/>
      <c r="NW274" s="85"/>
      <c r="NX274" s="85"/>
      <c r="NY274" s="85"/>
      <c r="NZ274" s="85"/>
      <c r="OA274" s="85"/>
      <c r="OB274" s="85"/>
      <c r="OC274" s="85"/>
      <c r="OD274" s="85"/>
      <c r="OE274" s="85"/>
      <c r="OF274" s="85"/>
      <c r="OG274" s="85"/>
      <c r="OH274" s="85"/>
      <c r="OI274" s="85"/>
      <c r="OJ274" s="85"/>
      <c r="OK274" s="85"/>
      <c r="OL274" s="85"/>
      <c r="OM274" s="85"/>
      <c r="ON274" s="85"/>
      <c r="OO274" s="85"/>
      <c r="OP274" s="85"/>
      <c r="OQ274" s="85"/>
      <c r="OR274" s="85"/>
      <c r="OS274" s="85"/>
      <c r="OT274" s="85"/>
      <c r="OU274" s="85"/>
      <c r="OV274" s="85"/>
      <c r="OW274" s="85"/>
      <c r="OX274" s="85"/>
      <c r="OY274" s="85"/>
      <c r="OZ274" s="85"/>
      <c r="PA274" s="85"/>
      <c r="PB274" s="85"/>
      <c r="PC274" s="85"/>
      <c r="PD274" s="85"/>
      <c r="PE274" s="85"/>
      <c r="PF274" s="85"/>
      <c r="PG274" s="85"/>
      <c r="PH274" s="85"/>
      <c r="PI274" s="85"/>
      <c r="PJ274" s="85"/>
      <c r="PK274" s="85"/>
      <c r="PL274" s="85"/>
      <c r="PM274" s="85"/>
      <c r="PN274" s="85"/>
      <c r="PO274" s="85"/>
      <c r="PP274" s="85"/>
      <c r="PQ274" s="85"/>
      <c r="PR274" s="85"/>
      <c r="PS274" s="85"/>
      <c r="PT274" s="85"/>
      <c r="PU274" s="85"/>
      <c r="PV274" s="85"/>
      <c r="PW274" s="85"/>
      <c r="PX274" s="85"/>
      <c r="PY274" s="85"/>
      <c r="PZ274" s="85"/>
      <c r="QA274" s="85"/>
      <c r="QB274" s="85"/>
      <c r="QC274" s="85"/>
      <c r="QD274" s="85"/>
      <c r="QE274" s="85"/>
      <c r="QF274" s="85"/>
      <c r="QG274" s="85"/>
      <c r="QH274" s="85"/>
      <c r="QI274" s="85"/>
      <c r="QJ274" s="85"/>
      <c r="QK274" s="85"/>
      <c r="QL274" s="85"/>
      <c r="QM274" s="85"/>
      <c r="QN274" s="85"/>
      <c r="QO274" s="85"/>
      <c r="QP274" s="85"/>
      <c r="QQ274" s="85"/>
      <c r="QR274" s="85"/>
      <c r="QS274" s="85"/>
      <c r="QT274" s="85"/>
      <c r="QU274" s="85"/>
      <c r="QV274" s="85"/>
      <c r="QW274" s="85"/>
      <c r="QX274" s="85"/>
      <c r="QY274" s="85"/>
      <c r="QZ274" s="85"/>
      <c r="RA274" s="85"/>
      <c r="RB274" s="85"/>
      <c r="RC274" s="85"/>
      <c r="RD274" s="85"/>
      <c r="RE274" s="85"/>
      <c r="RF274" s="85"/>
      <c r="RG274" s="85"/>
      <c r="RH274" s="85"/>
      <c r="RI274" s="85"/>
      <c r="RJ274" s="85"/>
      <c r="RK274" s="85"/>
      <c r="RL274" s="85"/>
      <c r="RM274" s="85"/>
      <c r="RN274" s="85"/>
      <c r="RO274" s="85"/>
      <c r="RP274" s="85"/>
      <c r="RQ274" s="85"/>
      <c r="RR274" s="85"/>
      <c r="RS274" s="85"/>
      <c r="RT274" s="85"/>
      <c r="RU274" s="85"/>
      <c r="RV274" s="85"/>
      <c r="RW274" s="85"/>
      <c r="RX274" s="85"/>
      <c r="RY274" s="85"/>
      <c r="RZ274" s="85"/>
      <c r="SA274" s="85"/>
      <c r="SB274" s="85"/>
      <c r="SC274" s="85"/>
      <c r="SD274" s="85"/>
      <c r="SE274" s="85"/>
      <c r="SF274" s="85"/>
      <c r="SG274" s="85"/>
      <c r="SH274" s="85"/>
      <c r="SI274" s="85"/>
      <c r="SJ274" s="85"/>
      <c r="SK274" s="85"/>
      <c r="SL274" s="85"/>
      <c r="SM274" s="85"/>
      <c r="SN274" s="85"/>
      <c r="SO274" s="85"/>
      <c r="SP274" s="85"/>
      <c r="SQ274" s="85"/>
      <c r="SR274" s="85"/>
      <c r="SS274" s="85"/>
      <c r="ST274" s="85"/>
      <c r="SU274" s="85"/>
      <c r="SV274" s="85"/>
      <c r="SW274" s="85"/>
      <c r="SX274" s="85"/>
      <c r="SY274" s="85"/>
      <c r="SZ274" s="85"/>
      <c r="TA274" s="85"/>
      <c r="TB274" s="85"/>
      <c r="TC274" s="85"/>
      <c r="TD274" s="85"/>
      <c r="TE274" s="85"/>
      <c r="TF274" s="85"/>
      <c r="TG274" s="85"/>
      <c r="TH274" s="85"/>
      <c r="TI274" s="85"/>
      <c r="TJ274" s="85"/>
      <c r="TK274" s="85"/>
      <c r="TL274" s="85"/>
      <c r="TM274" s="85"/>
      <c r="TN274" s="85"/>
      <c r="TO274" s="85"/>
      <c r="TP274" s="85"/>
      <c r="TQ274" s="85"/>
      <c r="TR274" s="85"/>
      <c r="TS274" s="85"/>
      <c r="TT274" s="85"/>
      <c r="TU274" s="85"/>
      <c r="TV274" s="85"/>
      <c r="TW274" s="85"/>
      <c r="TX274" s="85"/>
      <c r="TY274" s="85"/>
      <c r="TZ274" s="85"/>
      <c r="UA274" s="85"/>
      <c r="UB274" s="85"/>
      <c r="UC274" s="85"/>
      <c r="UD274" s="85"/>
      <c r="UE274" s="85"/>
      <c r="UF274" s="85"/>
      <c r="UG274" s="85"/>
      <c r="UH274" s="85"/>
      <c r="UI274" s="85"/>
      <c r="UJ274" s="85"/>
      <c r="UK274" s="85"/>
      <c r="UL274" s="85"/>
      <c r="UM274" s="85"/>
      <c r="UN274" s="85"/>
      <c r="UO274" s="85"/>
      <c r="UP274" s="85"/>
      <c r="UQ274" s="85"/>
      <c r="UR274" s="85"/>
      <c r="US274" s="85"/>
      <c r="UT274" s="85"/>
      <c r="UU274" s="85"/>
      <c r="UV274" s="85"/>
      <c r="UW274" s="85"/>
      <c r="UX274" s="85"/>
      <c r="UY274" s="85"/>
      <c r="UZ274" s="85"/>
      <c r="VA274" s="85"/>
      <c r="VB274" s="85"/>
      <c r="VC274" s="85"/>
      <c r="VD274" s="85"/>
      <c r="VE274" s="85"/>
      <c r="VF274" s="85"/>
      <c r="VG274" s="85"/>
      <c r="VH274" s="85"/>
      <c r="VI274" s="85"/>
      <c r="VJ274" s="85"/>
      <c r="VK274" s="85"/>
      <c r="VL274" s="85"/>
      <c r="VM274" s="85"/>
      <c r="VN274" s="85"/>
      <c r="VO274" s="85"/>
      <c r="VP274" s="85"/>
      <c r="VQ274" s="85"/>
      <c r="VR274" s="85"/>
      <c r="VS274" s="85"/>
      <c r="VT274" s="85"/>
      <c r="VU274" s="85"/>
      <c r="VV274" s="85"/>
      <c r="VW274" s="85"/>
      <c r="VX274" s="85"/>
      <c r="VY274" s="85"/>
      <c r="VZ274" s="85"/>
      <c r="WA274" s="85"/>
      <c r="WB274" s="85"/>
      <c r="WC274" s="85"/>
      <c r="WD274" s="85"/>
      <c r="WE274" s="85"/>
      <c r="WF274" s="85"/>
      <c r="WG274" s="85"/>
      <c r="WH274" s="85"/>
      <c r="WI274" s="85"/>
      <c r="WJ274" s="85"/>
      <c r="WK274" s="85"/>
      <c r="WL274" s="85"/>
      <c r="WM274" s="85"/>
      <c r="WN274" s="85"/>
      <c r="WO274" s="85"/>
      <c r="WP274" s="85"/>
      <c r="WQ274" s="85"/>
      <c r="WR274" s="85"/>
      <c r="WS274" s="85"/>
      <c r="WT274" s="85"/>
      <c r="WU274" s="85"/>
      <c r="WV274" s="85"/>
      <c r="WW274" s="85"/>
      <c r="WX274" s="85"/>
      <c r="WY274" s="85"/>
      <c r="WZ274" s="85"/>
      <c r="XA274" s="85"/>
      <c r="XB274" s="85"/>
      <c r="XC274" s="85"/>
      <c r="XD274" s="85"/>
      <c r="XE274" s="85"/>
      <c r="XF274" s="85"/>
      <c r="XG274" s="85"/>
      <c r="XH274" s="85"/>
      <c r="XI274" s="85"/>
      <c r="XJ274" s="85"/>
      <c r="XK274" s="85"/>
      <c r="XL274" s="85"/>
      <c r="XM274" s="85"/>
      <c r="XN274" s="85"/>
      <c r="XO274" s="85"/>
      <c r="XP274" s="85"/>
      <c r="XQ274" s="85"/>
      <c r="XR274" s="85"/>
      <c r="XS274" s="85"/>
      <c r="XT274" s="85"/>
      <c r="XU274" s="85"/>
      <c r="XV274" s="85"/>
      <c r="XW274" s="85"/>
      <c r="XX274" s="85"/>
      <c r="XY274" s="85"/>
      <c r="XZ274" s="85"/>
      <c r="YA274" s="85"/>
      <c r="YB274" s="85"/>
      <c r="YC274" s="85"/>
      <c r="YD274" s="85"/>
      <c r="YE274" s="85"/>
      <c r="YF274" s="85"/>
      <c r="YG274" s="85"/>
      <c r="YH274" s="85"/>
      <c r="YI274" s="85"/>
      <c r="YJ274" s="85"/>
      <c r="YK274" s="85"/>
      <c r="YL274" s="85"/>
      <c r="YM274" s="85"/>
      <c r="YN274" s="85"/>
      <c r="YO274" s="85"/>
      <c r="YP274" s="85"/>
      <c r="YQ274" s="85"/>
      <c r="YR274" s="85"/>
      <c r="YS274" s="85"/>
      <c r="YT274" s="85"/>
      <c r="YU274" s="85"/>
      <c r="YV274" s="85"/>
      <c r="YW274" s="85"/>
      <c r="YX274" s="85"/>
      <c r="YY274" s="85"/>
      <c r="YZ274" s="85"/>
      <c r="ZA274" s="85"/>
      <c r="ZB274" s="85"/>
      <c r="ZC274" s="85"/>
      <c r="ZD274" s="85"/>
      <c r="ZE274" s="85"/>
      <c r="ZF274" s="85"/>
      <c r="ZG274" s="85"/>
      <c r="ZH274" s="85"/>
      <c r="ZI274" s="85"/>
      <c r="ZJ274" s="85"/>
      <c r="ZK274" s="85"/>
      <c r="ZL274" s="85"/>
      <c r="ZM274" s="85"/>
      <c r="ZN274" s="85"/>
      <c r="ZO274" s="85"/>
      <c r="ZP274" s="85"/>
      <c r="ZQ274" s="85"/>
      <c r="ZR274" s="85"/>
      <c r="ZS274" s="85"/>
      <c r="ZT274" s="85"/>
      <c r="ZU274" s="85"/>
      <c r="ZV274" s="85"/>
      <c r="ZW274" s="85"/>
      <c r="ZX274" s="85"/>
      <c r="ZY274" s="85"/>
      <c r="ZZ274" s="85"/>
      <c r="AAA274" s="85"/>
      <c r="AAB274" s="85"/>
      <c r="AAC274" s="85"/>
      <c r="AAD274" s="85"/>
      <c r="AAE274" s="85"/>
      <c r="AAF274" s="85"/>
      <c r="AAG274" s="85"/>
      <c r="AAH274" s="85"/>
      <c r="AAI274" s="85"/>
      <c r="AAJ274" s="85"/>
      <c r="AAK274" s="85"/>
      <c r="AAL274" s="85"/>
      <c r="AAM274" s="85"/>
      <c r="AAN274" s="85"/>
      <c r="AAO274" s="85"/>
      <c r="AAP274" s="85"/>
      <c r="AAQ274" s="85"/>
      <c r="AAR274" s="85"/>
      <c r="AAS274" s="85"/>
      <c r="AAT274" s="85"/>
      <c r="AAU274" s="85"/>
      <c r="AAV274" s="85"/>
      <c r="AAW274" s="85"/>
      <c r="AAX274" s="85"/>
      <c r="AAY274" s="85"/>
      <c r="AAZ274" s="85"/>
      <c r="ABA274" s="85"/>
      <c r="ABB274" s="85"/>
      <c r="ABC274" s="85"/>
      <c r="ABD274" s="85"/>
      <c r="ABE274" s="85"/>
      <c r="ABF274" s="85"/>
      <c r="ABG274" s="85"/>
      <c r="ABH274" s="85"/>
      <c r="ABI274" s="85"/>
      <c r="ABJ274" s="85"/>
      <c r="ABK274" s="85"/>
      <c r="ABL274" s="85"/>
      <c r="ABM274" s="85"/>
      <c r="ABN274" s="85"/>
      <c r="ABO274" s="85"/>
      <c r="ABP274" s="85"/>
      <c r="ABQ274" s="85"/>
      <c r="ABR274" s="85"/>
      <c r="ABS274" s="85"/>
      <c r="ABT274" s="85"/>
      <c r="ABU274" s="85"/>
      <c r="ABV274" s="85"/>
      <c r="ABW274" s="85"/>
      <c r="ABX274" s="85"/>
      <c r="ABY274" s="85"/>
      <c r="ABZ274" s="85"/>
      <c r="ACA274" s="85"/>
      <c r="ACB274" s="85"/>
      <c r="ACC274" s="85"/>
      <c r="ACD274" s="85"/>
      <c r="ACE274" s="85"/>
      <c r="ACF274" s="85"/>
      <c r="ACG274" s="85"/>
      <c r="ACH274" s="85"/>
      <c r="ACI274" s="85"/>
      <c r="ACJ274" s="85"/>
      <c r="ACK274" s="85"/>
      <c r="ACL274" s="85"/>
      <c r="ACM274" s="85"/>
      <c r="ACN274" s="85"/>
      <c r="ACO274" s="85"/>
      <c r="ACP274" s="85"/>
      <c r="ACQ274" s="85"/>
      <c r="ACR274" s="85"/>
      <c r="ACS274" s="85"/>
      <c r="ACT274" s="85"/>
      <c r="ACU274" s="85"/>
      <c r="ACV274" s="85"/>
      <c r="ACW274" s="85"/>
      <c r="ACX274" s="85"/>
      <c r="ACY274" s="85"/>
      <c r="ACZ274" s="85"/>
      <c r="ADA274" s="85"/>
      <c r="ADB274" s="85"/>
      <c r="ADC274" s="85"/>
      <c r="ADD274" s="85"/>
      <c r="ADE274" s="85"/>
      <c r="ADF274" s="85"/>
      <c r="ADG274" s="85"/>
      <c r="ADH274" s="85"/>
      <c r="ADI274" s="85"/>
      <c r="ADJ274" s="85"/>
      <c r="ADK274" s="85"/>
      <c r="ADL274" s="85"/>
      <c r="ADM274" s="85"/>
      <c r="ADN274" s="85"/>
      <c r="ADO274" s="85"/>
      <c r="ADP274" s="85"/>
      <c r="ADQ274" s="85"/>
      <c r="ADR274" s="85"/>
      <c r="ADS274" s="85"/>
      <c r="ADT274" s="85"/>
      <c r="ADU274" s="85"/>
      <c r="ADV274" s="85"/>
      <c r="ADW274" s="85"/>
      <c r="ADX274" s="85"/>
      <c r="ADY274" s="85"/>
      <c r="ADZ274" s="85"/>
      <c r="AEA274" s="85"/>
      <c r="AEB274" s="85"/>
      <c r="AEC274" s="85"/>
      <c r="AED274" s="85"/>
      <c r="AEE274" s="85"/>
      <c r="AEF274" s="85"/>
      <c r="AEG274" s="85"/>
      <c r="AEH274" s="85"/>
      <c r="AEI274" s="85"/>
      <c r="AEJ274" s="85"/>
      <c r="AEK274" s="85"/>
      <c r="AEL274" s="85"/>
      <c r="AEM274" s="85"/>
      <c r="AEN274" s="85"/>
      <c r="AEO274" s="85"/>
      <c r="AEP274" s="85"/>
      <c r="AEQ274" s="85"/>
      <c r="AER274" s="85"/>
      <c r="AES274" s="85"/>
      <c r="AET274" s="85"/>
      <c r="AEU274" s="85"/>
      <c r="AEV274" s="85"/>
      <c r="AEW274" s="85"/>
      <c r="AEX274" s="85"/>
      <c r="AEY274" s="85"/>
      <c r="AEZ274" s="85"/>
      <c r="AFA274" s="85"/>
      <c r="AFB274" s="85"/>
      <c r="AFC274" s="85"/>
      <c r="AFD274" s="85"/>
      <c r="AFE274" s="85"/>
      <c r="AFF274" s="85"/>
      <c r="AFG274" s="85"/>
      <c r="AFH274" s="85"/>
      <c r="AFI274" s="85"/>
      <c r="AFJ274" s="85"/>
      <c r="AFK274" s="85"/>
      <c r="AFL274" s="85"/>
      <c r="AFM274" s="85"/>
      <c r="AFN274" s="85"/>
      <c r="AFO274" s="85"/>
      <c r="AFP274" s="85"/>
      <c r="AFQ274" s="85"/>
      <c r="AFR274" s="85"/>
      <c r="AFS274" s="85"/>
      <c r="AFT274" s="85"/>
      <c r="AFU274" s="85"/>
      <c r="AFV274" s="85"/>
      <c r="AFW274" s="85"/>
      <c r="AFX274" s="85"/>
      <c r="AFY274" s="85"/>
      <c r="AFZ274" s="85"/>
      <c r="AGA274" s="85"/>
      <c r="AGB274" s="85"/>
      <c r="AGC274" s="85"/>
      <c r="AGD274" s="85"/>
      <c r="AGE274" s="85"/>
      <c r="AGF274" s="85"/>
      <c r="AGG274" s="85"/>
      <c r="AGH274" s="85"/>
      <c r="AGI274" s="85"/>
      <c r="AGJ274" s="85"/>
      <c r="AGK274" s="85"/>
      <c r="AGL274" s="85"/>
      <c r="AGM274" s="85"/>
      <c r="AGN274" s="85"/>
      <c r="AGO274" s="85"/>
      <c r="AGP274" s="85"/>
      <c r="AGQ274" s="85"/>
      <c r="AGR274" s="85"/>
      <c r="AGS274" s="85"/>
      <c r="AGT274" s="85"/>
      <c r="AGU274" s="85"/>
      <c r="AGV274" s="85"/>
      <c r="AGW274" s="85"/>
      <c r="AGX274" s="85"/>
      <c r="AGY274" s="85"/>
      <c r="AGZ274" s="85"/>
      <c r="AHA274" s="85"/>
      <c r="AHB274" s="85"/>
      <c r="AHC274" s="85"/>
      <c r="AHD274" s="85"/>
      <c r="AHE274" s="85"/>
      <c r="AHF274" s="85"/>
      <c r="AHG274" s="85"/>
      <c r="AHH274" s="85"/>
      <c r="AHI274" s="85"/>
      <c r="AHJ274" s="85"/>
      <c r="AHK274" s="85"/>
      <c r="AHL274" s="85"/>
      <c r="AHM274" s="85"/>
      <c r="AHN274" s="85"/>
      <c r="AHO274" s="85"/>
      <c r="AHP274" s="85"/>
      <c r="AHQ274" s="85"/>
      <c r="AHR274" s="85"/>
      <c r="AHS274" s="85"/>
      <c r="AHT274" s="85"/>
      <c r="AHU274" s="85"/>
      <c r="AHV274" s="85"/>
      <c r="AHW274" s="85"/>
      <c r="AHX274" s="85"/>
      <c r="AHY274" s="85"/>
      <c r="AHZ274" s="85"/>
      <c r="AIA274" s="85"/>
      <c r="AIB274" s="85"/>
      <c r="AIC274" s="85"/>
      <c r="AID274" s="85"/>
      <c r="AIE274" s="85"/>
      <c r="AIF274" s="85"/>
      <c r="AIG274" s="85"/>
      <c r="AIH274" s="85"/>
      <c r="AII274" s="85"/>
      <c r="AIJ274" s="85"/>
      <c r="AIK274" s="85"/>
      <c r="AIL274" s="85"/>
      <c r="AIM274" s="85"/>
      <c r="AIN274" s="85"/>
      <c r="AIO274" s="85"/>
      <c r="AIP274" s="85"/>
      <c r="AIQ274" s="85"/>
      <c r="AIR274" s="85"/>
      <c r="AIS274" s="85"/>
      <c r="AIT274" s="85"/>
      <c r="AIU274" s="85"/>
      <c r="AIV274" s="85"/>
      <c r="AIW274" s="85"/>
      <c r="AIX274" s="85"/>
      <c r="AIY274" s="85"/>
      <c r="AIZ274" s="85"/>
      <c r="AJA274" s="85"/>
      <c r="AJB274" s="85"/>
      <c r="AJC274" s="85"/>
      <c r="AJD274" s="85"/>
      <c r="AJE274" s="85"/>
      <c r="AJF274" s="85"/>
      <c r="AJG274" s="85"/>
      <c r="AJH274" s="85"/>
      <c r="AJI274" s="85"/>
      <c r="AJJ274" s="85"/>
      <c r="AJK274" s="85"/>
      <c r="AJL274" s="85"/>
      <c r="AJM274" s="85"/>
      <c r="AJN274" s="85"/>
      <c r="AJO274" s="85"/>
      <c r="AJP274" s="85"/>
      <c r="AJQ274" s="85"/>
      <c r="AJR274" s="85"/>
      <c r="AJS274" s="85"/>
      <c r="AJT274" s="85"/>
      <c r="AJU274" s="85"/>
      <c r="AJV274" s="85"/>
      <c r="AJW274" s="85"/>
      <c r="AJX274" s="85"/>
      <c r="AJY274" s="85"/>
      <c r="AJZ274" s="85"/>
      <c r="AKA274" s="85"/>
      <c r="AKB274" s="85"/>
      <c r="AKC274" s="85"/>
      <c r="AKD274" s="85"/>
      <c r="AKE274" s="85"/>
      <c r="AKF274" s="85"/>
      <c r="AKG274" s="85"/>
      <c r="AKH274" s="85"/>
      <c r="AKI274" s="85"/>
      <c r="AKJ274" s="85"/>
      <c r="AKK274" s="85"/>
      <c r="AKL274" s="85"/>
      <c r="AKM274" s="85"/>
      <c r="AKN274" s="85"/>
      <c r="AKO274" s="85"/>
      <c r="AKP274" s="85"/>
      <c r="AKQ274" s="85"/>
      <c r="AKR274" s="85"/>
      <c r="AKS274" s="85"/>
      <c r="AKT274" s="85"/>
      <c r="AKU274" s="85"/>
      <c r="AKV274" s="85"/>
      <c r="AKW274" s="85"/>
      <c r="AKX274" s="85"/>
      <c r="AKY274" s="85"/>
      <c r="AKZ274" s="85"/>
      <c r="ALA274" s="85"/>
      <c r="ALB274" s="85"/>
      <c r="ALC274" s="85"/>
      <c r="ALD274" s="85"/>
      <c r="ALE274" s="85"/>
      <c r="ALF274" s="85"/>
      <c r="ALG274" s="85"/>
      <c r="ALH274" s="85"/>
      <c r="ALI274" s="85"/>
      <c r="ALJ274" s="85"/>
      <c r="ALK274" s="85"/>
      <c r="ALL274" s="85"/>
      <c r="ALM274" s="85"/>
      <c r="ALN274" s="85"/>
      <c r="ALO274" s="85"/>
      <c r="ALP274" s="85"/>
      <c r="ALQ274" s="85"/>
      <c r="ALR274" s="85"/>
      <c r="ALS274" s="85"/>
      <c r="ALT274" s="85"/>
      <c r="ALU274" s="85"/>
      <c r="ALV274" s="85"/>
      <c r="ALW274" s="85"/>
      <c r="ALX274" s="85"/>
      <c r="ALY274" s="85"/>
      <c r="ALZ274" s="85"/>
      <c r="AMA274" s="85"/>
      <c r="AMB274" s="85"/>
      <c r="AMC274" s="85"/>
      <c r="AMD274" s="85"/>
      <c r="AME274" s="85"/>
      <c r="AMF274" s="85"/>
      <c r="AMG274" s="85"/>
      <c r="AMH274" s="85"/>
      <c r="AMI274" s="85"/>
      <c r="AMJ274" s="85"/>
    </row>
    <row r="275" spans="1:1024" ht="15" customHeight="1">
      <c r="A275" s="74" t="s">
        <v>67</v>
      </c>
      <c r="B275" s="74" t="s">
        <v>675</v>
      </c>
      <c r="C275" s="79" t="s">
        <v>676</v>
      </c>
      <c r="D275" s="104" t="s">
        <v>677</v>
      </c>
      <c r="E275" s="74" t="s">
        <v>670</v>
      </c>
      <c r="F275" s="79" t="s">
        <v>673</v>
      </c>
      <c r="G275" s="74" t="s">
        <v>498</v>
      </c>
      <c r="H275" s="74" t="s">
        <v>534</v>
      </c>
      <c r="I275" s="74" t="s">
        <v>89</v>
      </c>
      <c r="J275" s="80" t="s">
        <v>678</v>
      </c>
      <c r="K275" s="74" t="s">
        <v>81</v>
      </c>
      <c r="L275" s="74" t="s">
        <v>91</v>
      </c>
      <c r="M275" s="74" t="s">
        <v>664</v>
      </c>
      <c r="N275" s="74" t="s">
        <v>235</v>
      </c>
      <c r="O275" s="81">
        <v>43843</v>
      </c>
      <c r="P275" s="82">
        <f>IFERROR(VLOOKUP(J275,'Obs Tecnicas'!$D:$I,5,0),O275)</f>
        <v>44727</v>
      </c>
      <c r="Q275" s="81" t="str">
        <f ca="1">IF(P275&lt;&gt;"",IF(P275+365&gt;TODAY(),"Calibrado","Vencido"),"")</f>
        <v>Calibrado</v>
      </c>
      <c r="R275" s="83">
        <f>IFERROR(VLOOKUP(J275,'Obs Tecnicas'!$D:$G,2,0),"")</f>
        <v>16837</v>
      </c>
      <c r="S275" s="74" t="str">
        <f>IFERROR(VLOOKUP(J275,'Obs Tecnicas'!$D:$G,3,0),"Hexis")</f>
        <v>ER ANALITICA</v>
      </c>
      <c r="T275" s="74" t="str">
        <f>IFERROR(VLOOKUP(J275,'Obs Tecnicas'!$D:$G,4,0),"")</f>
        <v xml:space="preserve">16837 - Tampa superior avariada, recomendamos a troca na próxima manutenção. </v>
      </c>
      <c r="U275" s="2" t="s">
        <v>332</v>
      </c>
      <c r="V275" s="84">
        <f t="shared" si="9"/>
        <v>6</v>
      </c>
      <c r="W275" s="84">
        <v>6</v>
      </c>
      <c r="X275" s="2" t="e">
        <f>VLOOKUP(J275,Adicionados!B:M,12,0)</f>
        <v>#N/A</v>
      </c>
    </row>
    <row r="276" spans="1:1024" ht="15" customHeight="1">
      <c r="A276" s="74" t="s">
        <v>67</v>
      </c>
      <c r="B276" s="74" t="s">
        <v>675</v>
      </c>
      <c r="C276" s="79" t="s">
        <v>676</v>
      </c>
      <c r="D276" s="104" t="s">
        <v>677</v>
      </c>
      <c r="E276" s="74" t="s">
        <v>670</v>
      </c>
      <c r="F276" s="79" t="s">
        <v>673</v>
      </c>
      <c r="G276" s="74" t="s">
        <v>498</v>
      </c>
      <c r="H276" s="74" t="s">
        <v>534</v>
      </c>
      <c r="I276" s="74" t="s">
        <v>83</v>
      </c>
      <c r="J276" s="80" t="s">
        <v>679</v>
      </c>
      <c r="K276" s="74" t="s">
        <v>87</v>
      </c>
      <c r="L276" s="74" t="s">
        <v>157</v>
      </c>
      <c r="M276" s="74" t="s">
        <v>664</v>
      </c>
      <c r="N276" s="74" t="s">
        <v>235</v>
      </c>
      <c r="O276" s="81">
        <v>44259</v>
      </c>
      <c r="P276" s="82">
        <f>IFERROR(VLOOKUP(J276,'Obs Tecnicas'!$D:$I,5,0),O276)</f>
        <v>44628</v>
      </c>
      <c r="Q276" s="81" t="str">
        <f ca="1">IF(P276&lt;&gt;"",IF(P276+365&gt;TODAY(),"Calibrado","Vencido"),"")</f>
        <v>Calibrado</v>
      </c>
      <c r="R276" s="83">
        <f>IFERROR(VLOOKUP(J276,'Obs Tecnicas'!$D:$G,2,0),"")</f>
        <v>15725</v>
      </c>
      <c r="S276" s="74" t="str">
        <f>IFERROR(VLOOKUP(J276,'Obs Tecnicas'!$D:$G,3,0),"Hexis")</f>
        <v>ER ANALITICA</v>
      </c>
      <c r="T276" s="74">
        <f>IFERROR(VLOOKUP(J276,'Obs Tecnicas'!$D:$G,4,0),"")</f>
        <v>0</v>
      </c>
      <c r="V276" s="84">
        <f t="shared" si="9"/>
        <v>3</v>
      </c>
      <c r="W276" s="84">
        <v>6</v>
      </c>
      <c r="X276" s="2" t="e">
        <f>VLOOKUP(J276,Adicionados!B:M,12,0)</f>
        <v>#N/A</v>
      </c>
    </row>
    <row r="277" spans="1:1024" ht="15" customHeight="1">
      <c r="A277" s="74" t="s">
        <v>67</v>
      </c>
      <c r="B277" s="74" t="s">
        <v>675</v>
      </c>
      <c r="C277" s="79" t="s">
        <v>676</v>
      </c>
      <c r="D277" s="104" t="s">
        <v>677</v>
      </c>
      <c r="E277" s="74" t="s">
        <v>670</v>
      </c>
      <c r="F277" s="79" t="s">
        <v>673</v>
      </c>
      <c r="G277" s="74" t="s">
        <v>498</v>
      </c>
      <c r="H277" s="74" t="s">
        <v>534</v>
      </c>
      <c r="I277" s="74" t="s">
        <v>86</v>
      </c>
      <c r="J277" s="80">
        <v>56618</v>
      </c>
      <c r="K277" s="74" t="s">
        <v>87</v>
      </c>
      <c r="L277" s="74" t="s">
        <v>121</v>
      </c>
      <c r="M277" s="74" t="s">
        <v>664</v>
      </c>
      <c r="N277" s="74" t="s">
        <v>235</v>
      </c>
      <c r="O277" s="81">
        <v>44259</v>
      </c>
      <c r="P277" s="82">
        <f>IFERROR(VLOOKUP(J277,'Obs Tecnicas'!$D:$I,5,0),O277)</f>
        <v>44628</v>
      </c>
      <c r="Q277" s="81" t="str">
        <f ca="1">IF(P277&lt;&gt;"",IF(P277+365&gt;TODAY(),"Calibrado","Vencido"),"")</f>
        <v>Calibrado</v>
      </c>
      <c r="R277" s="83">
        <f>IFERROR(VLOOKUP(J277,'Obs Tecnicas'!$D:$G,2,0),"")</f>
        <v>15726</v>
      </c>
      <c r="S277" s="74" t="str">
        <f>IFERROR(VLOOKUP(J277,'Obs Tecnicas'!$D:$G,3,0),"Hexis")</f>
        <v>ER ANALITICA</v>
      </c>
      <c r="T277" s="74">
        <f>IFERROR(VLOOKUP(J277,'Obs Tecnicas'!$D:$G,4,0),"")</f>
        <v>0</v>
      </c>
      <c r="V277" s="84">
        <f t="shared" si="9"/>
        <v>3</v>
      </c>
      <c r="W277" s="84">
        <v>6</v>
      </c>
      <c r="X277" s="2" t="e">
        <f>VLOOKUP(J277,Adicionados!B:M,12,0)</f>
        <v>#N/A</v>
      </c>
    </row>
    <row r="278" spans="1:1024" ht="15" customHeight="1">
      <c r="A278" s="74" t="s">
        <v>67</v>
      </c>
      <c r="B278" s="74" t="s">
        <v>675</v>
      </c>
      <c r="C278" s="79" t="s">
        <v>676</v>
      </c>
      <c r="D278" s="104" t="s">
        <v>677</v>
      </c>
      <c r="E278" s="74" t="s">
        <v>670</v>
      </c>
      <c r="F278" s="79" t="s">
        <v>673</v>
      </c>
      <c r="G278" s="74" t="s">
        <v>498</v>
      </c>
      <c r="H278" s="74" t="s">
        <v>534</v>
      </c>
      <c r="I278" s="74" t="s">
        <v>79</v>
      </c>
      <c r="J278" s="80" t="s">
        <v>680</v>
      </c>
      <c r="K278" s="74" t="s">
        <v>81</v>
      </c>
      <c r="L278" s="74" t="s">
        <v>82</v>
      </c>
      <c r="M278" s="74" t="s">
        <v>664</v>
      </c>
      <c r="N278" s="74" t="s">
        <v>235</v>
      </c>
      <c r="O278" s="81">
        <v>44285</v>
      </c>
      <c r="P278" s="82">
        <f>IFERROR(VLOOKUP(J278,'Obs Tecnicas'!$D:$I,5,0),O278)</f>
        <v>44628</v>
      </c>
      <c r="Q278" s="81" t="str">
        <f ca="1">IF(P278&lt;&gt;"",IF(P278+365&gt;TODAY(),"Calibrado","Vencido"),"")</f>
        <v>Calibrado</v>
      </c>
      <c r="R278" s="83">
        <f>IFERROR(VLOOKUP(J278,'Obs Tecnicas'!$D:$G,2,0),"")</f>
        <v>15723</v>
      </c>
      <c r="S278" s="74" t="str">
        <f>IFERROR(VLOOKUP(J278,'Obs Tecnicas'!$D:$G,3,0),"Hexis")</f>
        <v>ER ANALITICA</v>
      </c>
      <c r="T278" s="74" t="str">
        <f>IFERROR(VLOOKUP(J278,'Obs Tecnicas'!$D:$G,4,0),"")</f>
        <v>Substituido o compartimento de pilhas</v>
      </c>
      <c r="V278" s="84">
        <f t="shared" si="9"/>
        <v>3</v>
      </c>
      <c r="W278" s="84">
        <v>9</v>
      </c>
      <c r="X278" s="2" t="e">
        <f>VLOOKUP(J278,Adicionados!B:M,12,0)</f>
        <v>#N/A</v>
      </c>
    </row>
    <row r="279" spans="1:1024" ht="15" customHeight="1">
      <c r="A279" s="74" t="s">
        <v>67</v>
      </c>
      <c r="B279" s="74" t="s">
        <v>675</v>
      </c>
      <c r="C279" s="79" t="s">
        <v>676</v>
      </c>
      <c r="D279" s="104" t="s">
        <v>677</v>
      </c>
      <c r="E279" s="74" t="s">
        <v>670</v>
      </c>
      <c r="F279" s="79" t="s">
        <v>673</v>
      </c>
      <c r="G279" s="74" t="s">
        <v>498</v>
      </c>
      <c r="H279" s="74" t="s">
        <v>534</v>
      </c>
      <c r="I279" s="74" t="s">
        <v>101</v>
      </c>
      <c r="J279" s="80" t="s">
        <v>681</v>
      </c>
      <c r="K279" s="74" t="s">
        <v>81</v>
      </c>
      <c r="L279" s="74" t="s">
        <v>103</v>
      </c>
      <c r="M279" s="74" t="s">
        <v>664</v>
      </c>
      <c r="N279" s="74" t="s">
        <v>235</v>
      </c>
      <c r="O279" s="81">
        <v>44285</v>
      </c>
      <c r="P279" s="82">
        <f>IFERROR(VLOOKUP(J279,'Obs Tecnicas'!$D:$I,5,0),O279)</f>
        <v>44628</v>
      </c>
      <c r="Q279" s="81" t="str">
        <f ca="1">IF(P279&lt;&gt;"",IF(P279+365&gt;TODAY(),"Calibrado","Vencido"),"")</f>
        <v>Calibrado</v>
      </c>
      <c r="R279" s="83">
        <f>IFERROR(VLOOKUP(J279,'Obs Tecnicas'!$D:$G,2,0),"")</f>
        <v>15722</v>
      </c>
      <c r="S279" s="74" t="str">
        <f>IFERROR(VLOOKUP(J279,'Obs Tecnicas'!$D:$G,3,0),"Hexis")</f>
        <v>ER ANALITICA</v>
      </c>
      <c r="T279" s="74">
        <f>IFERROR(VLOOKUP(J279,'Obs Tecnicas'!$D:$G,4,0),"")</f>
        <v>0</v>
      </c>
      <c r="V279" s="84">
        <f t="shared" si="9"/>
        <v>3</v>
      </c>
      <c r="W279" s="84">
        <v>9</v>
      </c>
      <c r="X279" s="2" t="e">
        <f>VLOOKUP(J279,Adicionados!B:M,12,0)</f>
        <v>#N/A</v>
      </c>
    </row>
    <row r="280" spans="1:1024" ht="15" customHeight="1">
      <c r="A280" s="74" t="s">
        <v>67</v>
      </c>
      <c r="B280" s="74" t="s">
        <v>675</v>
      </c>
      <c r="C280" s="79" t="s">
        <v>676</v>
      </c>
      <c r="D280" s="104" t="s">
        <v>677</v>
      </c>
      <c r="E280" s="74" t="s">
        <v>670</v>
      </c>
      <c r="F280" s="79" t="s">
        <v>673</v>
      </c>
      <c r="G280" s="74" t="s">
        <v>498</v>
      </c>
      <c r="H280" s="74" t="s">
        <v>534</v>
      </c>
      <c r="I280" s="74" t="s">
        <v>89</v>
      </c>
      <c r="J280" s="80" t="s">
        <v>682</v>
      </c>
      <c r="K280" s="74" t="s">
        <v>683</v>
      </c>
      <c r="L280" s="74" t="s">
        <v>684</v>
      </c>
      <c r="M280" s="74" t="s">
        <v>664</v>
      </c>
      <c r="N280" s="74" t="s">
        <v>235</v>
      </c>
      <c r="O280" s="81">
        <v>44285</v>
      </c>
      <c r="P280" s="82">
        <f>IFERROR(VLOOKUP(J280,'Obs Tecnicas'!$D:$I,5,0),O280)</f>
        <v>44628</v>
      </c>
      <c r="Q280" s="81" t="str">
        <f ca="1">IF(P280&lt;&gt;"",IF(P280+365&gt;TODAY(),"Calibrado","Vencido"),"")</f>
        <v>Calibrado</v>
      </c>
      <c r="R280" s="83">
        <f>IFERROR(VLOOKUP(J280,'Obs Tecnicas'!$D:$G,2,0),"")</f>
        <v>15724</v>
      </c>
      <c r="S280" s="74" t="str">
        <f>IFERROR(VLOOKUP(J280,'Obs Tecnicas'!$D:$G,3,0),"Hexis")</f>
        <v>ER ANALITICA</v>
      </c>
      <c r="T280" s="74">
        <f>IFERROR(VLOOKUP(J280,'Obs Tecnicas'!$D:$G,4,0),"")</f>
        <v>0</v>
      </c>
      <c r="V280" s="84">
        <f t="shared" si="9"/>
        <v>3</v>
      </c>
      <c r="W280" s="84">
        <v>9</v>
      </c>
      <c r="X280" s="2" t="e">
        <f>VLOOKUP(J280,Adicionados!B:M,12,0)</f>
        <v>#N/A</v>
      </c>
    </row>
    <row r="281" spans="1:1024" ht="15" customHeight="1">
      <c r="A281" s="74" t="s">
        <v>67</v>
      </c>
      <c r="B281" s="74" t="s">
        <v>670</v>
      </c>
      <c r="C281" s="79" t="s">
        <v>671</v>
      </c>
      <c r="D281" s="74" t="s">
        <v>672</v>
      </c>
      <c r="E281" s="74" t="s">
        <v>670</v>
      </c>
      <c r="F281" s="79" t="s">
        <v>673</v>
      </c>
      <c r="G281" s="74" t="s">
        <v>498</v>
      </c>
      <c r="H281" s="74" t="s">
        <v>534</v>
      </c>
      <c r="I281" s="74" t="s">
        <v>79</v>
      </c>
      <c r="J281" s="80" t="s">
        <v>674</v>
      </c>
      <c r="K281" s="74" t="s">
        <v>81</v>
      </c>
      <c r="L281" s="74" t="s">
        <v>82</v>
      </c>
      <c r="M281" s="74" t="s">
        <v>664</v>
      </c>
      <c r="N281" s="74" t="s">
        <v>235</v>
      </c>
      <c r="O281" s="81">
        <v>44147</v>
      </c>
      <c r="P281" s="82">
        <f>IFERROR(VLOOKUP(J281,'Obs Tecnicas'!$D:$I,5,0),O281)</f>
        <v>44531</v>
      </c>
      <c r="Q281" s="81" t="str">
        <f ca="1">IF(P281&lt;&gt;"",IF(P281+365&gt;TODAY(),"Calibrado","Vencido"),"")</f>
        <v>Calibrado</v>
      </c>
      <c r="R281" s="83">
        <f>IFERROR(VLOOKUP(J281,'Obs Tecnicas'!$D:$G,2,0),"")</f>
        <v>14868</v>
      </c>
      <c r="S281" s="74" t="str">
        <f>IFERROR(VLOOKUP(J281,'Obs Tecnicas'!$D:$G,3,0),"Hexis")</f>
        <v>ER ANALITICA</v>
      </c>
      <c r="T281" s="74">
        <f>IFERROR(VLOOKUP(J281,'Obs Tecnicas'!$D:$G,4,0),"")</f>
        <v>0</v>
      </c>
      <c r="V281" s="84">
        <f t="shared" si="9"/>
        <v>12</v>
      </c>
      <c r="W281" s="84">
        <v>3</v>
      </c>
      <c r="X281" s="2">
        <f>VLOOKUP(J281,Adicionados!B:M,12,0)</f>
        <v>0</v>
      </c>
    </row>
    <row r="282" spans="1:1024" ht="15" customHeight="1">
      <c r="A282" s="74" t="s">
        <v>67</v>
      </c>
      <c r="B282" s="74" t="s">
        <v>659</v>
      </c>
      <c r="C282" s="79" t="s">
        <v>660</v>
      </c>
      <c r="D282" s="74" t="s">
        <v>661</v>
      </c>
      <c r="E282" s="74" t="s">
        <v>662</v>
      </c>
      <c r="F282" s="79" t="s">
        <v>663</v>
      </c>
      <c r="G282" s="74" t="s">
        <v>549</v>
      </c>
      <c r="H282" s="74" t="s">
        <v>534</v>
      </c>
      <c r="I282" s="74" t="s">
        <v>83</v>
      </c>
      <c r="J282" s="80">
        <v>49334</v>
      </c>
      <c r="K282" s="74" t="s">
        <v>87</v>
      </c>
      <c r="L282" s="74" t="s">
        <v>121</v>
      </c>
      <c r="M282" s="74" t="s">
        <v>664</v>
      </c>
      <c r="N282" s="74" t="s">
        <v>665</v>
      </c>
      <c r="O282" s="81">
        <v>44068</v>
      </c>
      <c r="P282" s="82">
        <f>IFERROR(VLOOKUP(J282,'Obs Tecnicas'!$D:$I,5,0),O282)</f>
        <v>44727</v>
      </c>
      <c r="Q282" s="81" t="str">
        <f ca="1">IF(P282&lt;&gt;"",IF(P282+365&gt;TODAY(),"Calibrado","Vencido"),"")</f>
        <v>Calibrado</v>
      </c>
      <c r="R282" s="83">
        <f>IFERROR(VLOOKUP(J282,'Obs Tecnicas'!$D:$G,2,0),"")</f>
        <v>16830</v>
      </c>
      <c r="S282" s="74" t="str">
        <f>IFERROR(VLOOKUP(J282,'Obs Tecnicas'!$D:$G,3,0),"Hexis")</f>
        <v>ER ANALITICA</v>
      </c>
      <c r="T282" s="74">
        <f>IFERROR(VLOOKUP(J282,'Obs Tecnicas'!$D:$G,4,0),"")</f>
        <v>0</v>
      </c>
      <c r="U282" s="2" t="s">
        <v>332</v>
      </c>
      <c r="V282" s="84">
        <f t="shared" si="9"/>
        <v>6</v>
      </c>
      <c r="W282" s="84">
        <v>5</v>
      </c>
      <c r="X282" s="2" t="e">
        <f>VLOOKUP(J282,Adicionados!B:M,12,0)</f>
        <v>#N/A</v>
      </c>
    </row>
    <row r="283" spans="1:1024" ht="15" customHeight="1">
      <c r="A283" s="74" t="s">
        <v>67</v>
      </c>
      <c r="B283" s="74" t="s">
        <v>659</v>
      </c>
      <c r="C283" s="79" t="s">
        <v>660</v>
      </c>
      <c r="D283" s="74" t="s">
        <v>661</v>
      </c>
      <c r="E283" s="74" t="s">
        <v>662</v>
      </c>
      <c r="F283" s="79" t="s">
        <v>663</v>
      </c>
      <c r="G283" s="74" t="s">
        <v>549</v>
      </c>
      <c r="H283" s="74" t="s">
        <v>534</v>
      </c>
      <c r="I283" s="74" t="s">
        <v>83</v>
      </c>
      <c r="J283" s="80">
        <v>31520</v>
      </c>
      <c r="K283" s="74" t="s">
        <v>87</v>
      </c>
      <c r="L283" s="74" t="s">
        <v>666</v>
      </c>
      <c r="M283" s="74" t="s">
        <v>664</v>
      </c>
      <c r="N283" s="74" t="s">
        <v>665</v>
      </c>
      <c r="O283" s="81">
        <v>44068</v>
      </c>
      <c r="P283" s="82">
        <f>IFERROR(VLOOKUP(J283,'Obs Tecnicas'!$D:$I,5,0),O283)</f>
        <v>44727</v>
      </c>
      <c r="Q283" s="81" t="str">
        <f ca="1">IF(P283&lt;&gt;"",IF(P283+365&gt;TODAY(),"Calibrado","Vencido"),"")</f>
        <v>Calibrado</v>
      </c>
      <c r="R283" s="83">
        <f>IFERROR(VLOOKUP(J283,'Obs Tecnicas'!$D:$G,2,0),"")</f>
        <v>16831</v>
      </c>
      <c r="S283" s="74" t="str">
        <f>IFERROR(VLOOKUP(J283,'Obs Tecnicas'!$D:$G,3,0),"Hexis")</f>
        <v>ER ANALITICA</v>
      </c>
      <c r="T283" s="74">
        <f>IFERROR(VLOOKUP(J283,'Obs Tecnicas'!$D:$G,4,0),"")</f>
        <v>0</v>
      </c>
      <c r="U283" s="2" t="s">
        <v>332</v>
      </c>
      <c r="V283" s="84">
        <f t="shared" si="9"/>
        <v>6</v>
      </c>
      <c r="W283" s="84">
        <v>6</v>
      </c>
      <c r="X283" s="2" t="e">
        <f>VLOOKUP(J283,Adicionados!B:M,12,0)</f>
        <v>#N/A</v>
      </c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  <c r="BJ283" s="93"/>
      <c r="BK283" s="93"/>
      <c r="BL283" s="93"/>
      <c r="BM283" s="93"/>
      <c r="BN283" s="93"/>
      <c r="BO283" s="93"/>
      <c r="BP283" s="93"/>
      <c r="BQ283" s="93"/>
      <c r="BR283" s="93"/>
      <c r="BS283" s="93"/>
      <c r="BT283" s="93"/>
      <c r="BU283" s="93"/>
      <c r="BV283" s="93"/>
      <c r="BW283" s="93"/>
      <c r="BX283" s="93"/>
      <c r="BY283" s="93"/>
      <c r="BZ283" s="93"/>
      <c r="CA283" s="93"/>
      <c r="CB283" s="93"/>
      <c r="CC283" s="93"/>
      <c r="CD283" s="93"/>
      <c r="CE283" s="93"/>
      <c r="CF283" s="93"/>
      <c r="CG283" s="93"/>
      <c r="CH283" s="93"/>
      <c r="CI283" s="93"/>
      <c r="CJ283" s="93"/>
      <c r="CK283" s="93"/>
      <c r="CL283" s="93"/>
      <c r="CM283" s="93"/>
      <c r="CN283" s="93"/>
      <c r="CO283" s="93"/>
      <c r="CP283" s="93"/>
      <c r="CQ283" s="93"/>
      <c r="CR283" s="93"/>
      <c r="CS283" s="93"/>
      <c r="CT283" s="93"/>
      <c r="CU283" s="93"/>
      <c r="CV283" s="93"/>
      <c r="CW283" s="93"/>
      <c r="CX283" s="93"/>
      <c r="CY283" s="93"/>
      <c r="CZ283" s="93"/>
      <c r="DA283" s="93"/>
      <c r="DB283" s="93"/>
      <c r="DC283" s="93"/>
      <c r="DD283" s="93"/>
      <c r="DE283" s="93"/>
      <c r="DF283" s="93"/>
      <c r="DG283" s="93"/>
      <c r="DH283" s="93"/>
      <c r="DI283" s="93"/>
      <c r="DJ283" s="93"/>
      <c r="DK283" s="93"/>
      <c r="DL283" s="93"/>
      <c r="DM283" s="93"/>
      <c r="DN283" s="93"/>
      <c r="DO283" s="93"/>
      <c r="DP283" s="93"/>
      <c r="DQ283" s="93"/>
      <c r="DR283" s="93"/>
      <c r="DS283" s="93"/>
      <c r="DT283" s="93"/>
      <c r="DU283" s="93"/>
      <c r="DV283" s="93"/>
      <c r="DW283" s="93"/>
      <c r="DX283" s="93"/>
      <c r="DY283" s="93"/>
      <c r="DZ283" s="93"/>
      <c r="EA283" s="93"/>
      <c r="EB283" s="93"/>
      <c r="EC283" s="93"/>
      <c r="ED283" s="93"/>
      <c r="EE283" s="93"/>
      <c r="EF283" s="93"/>
      <c r="EG283" s="93"/>
      <c r="EH283" s="93"/>
      <c r="EI283" s="93"/>
      <c r="EJ283" s="93"/>
      <c r="EK283" s="93"/>
      <c r="EL283" s="93"/>
      <c r="EM283" s="93"/>
      <c r="EN283" s="93"/>
      <c r="EO283" s="93"/>
      <c r="EP283" s="93"/>
      <c r="EQ283" s="93"/>
      <c r="ER283" s="93"/>
      <c r="ES283" s="93"/>
      <c r="ET283" s="93"/>
      <c r="EU283" s="93"/>
      <c r="EV283" s="93"/>
      <c r="EW283" s="93"/>
      <c r="EX283" s="93"/>
      <c r="EY283" s="93"/>
      <c r="EZ283" s="93"/>
      <c r="FA283" s="93"/>
      <c r="FB283" s="93"/>
      <c r="FC283" s="93"/>
      <c r="FD283" s="93"/>
      <c r="FE283" s="93"/>
      <c r="FF283" s="93"/>
      <c r="FG283" s="93"/>
      <c r="FH283" s="93"/>
      <c r="FI283" s="93"/>
      <c r="FJ283" s="93"/>
      <c r="FK283" s="93"/>
      <c r="FL283" s="93"/>
      <c r="FM283" s="93"/>
      <c r="FN283" s="93"/>
      <c r="FO283" s="93"/>
      <c r="FP283" s="93"/>
      <c r="FQ283" s="93"/>
      <c r="FR283" s="93"/>
      <c r="FS283" s="93"/>
      <c r="FT283" s="93"/>
      <c r="FU283" s="93"/>
      <c r="FV283" s="93"/>
      <c r="FW283" s="93"/>
      <c r="FX283" s="93"/>
      <c r="FY283" s="93"/>
      <c r="FZ283" s="93"/>
      <c r="GA283" s="93"/>
      <c r="GB283" s="93"/>
      <c r="GC283" s="93"/>
      <c r="GD283" s="93"/>
      <c r="GE283" s="93"/>
      <c r="GF283" s="93"/>
      <c r="GG283" s="93"/>
      <c r="GH283" s="93"/>
      <c r="GI283" s="93"/>
      <c r="GJ283" s="93"/>
      <c r="GK283" s="93"/>
      <c r="GL283" s="93"/>
      <c r="GM283" s="93"/>
      <c r="GN283" s="93"/>
      <c r="GO283" s="93"/>
      <c r="GP283" s="93"/>
      <c r="GQ283" s="93"/>
      <c r="GR283" s="93"/>
      <c r="GS283" s="93"/>
      <c r="GT283" s="93"/>
      <c r="GU283" s="93"/>
      <c r="GV283" s="93"/>
      <c r="GW283" s="93"/>
      <c r="GX283" s="93"/>
      <c r="GY283" s="93"/>
      <c r="GZ283" s="93"/>
      <c r="HA283" s="93"/>
      <c r="HB283" s="93"/>
      <c r="HC283" s="93"/>
      <c r="HD283" s="93"/>
      <c r="HE283" s="93"/>
      <c r="HF283" s="93"/>
      <c r="HG283" s="93"/>
      <c r="HH283" s="93"/>
      <c r="HI283" s="93"/>
      <c r="HJ283" s="93"/>
      <c r="HK283" s="93"/>
      <c r="HL283" s="93"/>
      <c r="HM283" s="93"/>
      <c r="HN283" s="93"/>
      <c r="HO283" s="93"/>
      <c r="HP283" s="93"/>
      <c r="HQ283" s="93"/>
      <c r="HR283" s="93"/>
      <c r="HS283" s="93"/>
      <c r="HT283" s="93"/>
      <c r="HU283" s="93"/>
      <c r="HV283" s="93"/>
      <c r="HW283" s="93"/>
      <c r="HX283" s="93"/>
      <c r="HY283" s="93"/>
      <c r="HZ283" s="93"/>
      <c r="IA283" s="93"/>
      <c r="IB283" s="93"/>
      <c r="IC283" s="93"/>
      <c r="ID283" s="93"/>
      <c r="IE283" s="93"/>
      <c r="IF283" s="93"/>
      <c r="IG283" s="93"/>
      <c r="IH283" s="93"/>
      <c r="II283" s="93"/>
      <c r="IJ283" s="93"/>
      <c r="IK283" s="93"/>
      <c r="IL283" s="93"/>
      <c r="IM283" s="93"/>
      <c r="IN283" s="93"/>
      <c r="IO283" s="93"/>
      <c r="IP283" s="93"/>
      <c r="IQ283" s="93"/>
      <c r="IR283" s="93"/>
      <c r="IS283" s="93"/>
      <c r="IT283" s="93"/>
      <c r="IU283" s="93"/>
      <c r="IV283" s="93"/>
      <c r="IW283" s="93"/>
      <c r="IX283" s="93"/>
      <c r="IY283" s="93"/>
      <c r="IZ283" s="93"/>
      <c r="JA283" s="93"/>
      <c r="JB283" s="93"/>
      <c r="JC283" s="93"/>
      <c r="JD283" s="93"/>
      <c r="JE283" s="93"/>
      <c r="JF283" s="93"/>
      <c r="JG283" s="93"/>
      <c r="JH283" s="93"/>
      <c r="JI283" s="93"/>
      <c r="JJ283" s="93"/>
      <c r="JK283" s="93"/>
      <c r="JL283" s="93"/>
      <c r="JM283" s="93"/>
      <c r="JN283" s="93"/>
      <c r="JO283" s="93"/>
      <c r="JP283" s="93"/>
      <c r="JQ283" s="93"/>
      <c r="JR283" s="93"/>
      <c r="JS283" s="93"/>
      <c r="JT283" s="93"/>
      <c r="JU283" s="93"/>
      <c r="JV283" s="93"/>
      <c r="JW283" s="93"/>
      <c r="JX283" s="93"/>
      <c r="JY283" s="93"/>
      <c r="JZ283" s="93"/>
      <c r="KA283" s="93"/>
      <c r="KB283" s="93"/>
      <c r="KC283" s="93"/>
      <c r="KD283" s="93"/>
      <c r="KE283" s="93"/>
      <c r="KF283" s="93"/>
      <c r="KG283" s="93"/>
      <c r="KH283" s="93"/>
      <c r="KI283" s="93"/>
      <c r="KJ283" s="93"/>
      <c r="KK283" s="93"/>
      <c r="KL283" s="93"/>
      <c r="KM283" s="93"/>
      <c r="KN283" s="93"/>
      <c r="KO283" s="93"/>
      <c r="KP283" s="93"/>
      <c r="KQ283" s="93"/>
      <c r="KR283" s="93"/>
      <c r="KS283" s="93"/>
      <c r="KT283" s="93"/>
      <c r="KU283" s="93"/>
      <c r="KV283" s="93"/>
      <c r="KW283" s="93"/>
      <c r="KX283" s="93"/>
      <c r="KY283" s="93"/>
      <c r="KZ283" s="93"/>
      <c r="LA283" s="93"/>
      <c r="LB283" s="93"/>
      <c r="LC283" s="93"/>
      <c r="LD283" s="93"/>
      <c r="LE283" s="93"/>
      <c r="LF283" s="93"/>
      <c r="LG283" s="93"/>
      <c r="LH283" s="93"/>
      <c r="LI283" s="93"/>
      <c r="LJ283" s="93"/>
      <c r="LK283" s="93"/>
      <c r="LL283" s="93"/>
      <c r="LM283" s="93"/>
      <c r="LN283" s="93"/>
      <c r="LO283" s="93"/>
      <c r="LP283" s="93"/>
      <c r="LQ283" s="93"/>
      <c r="LR283" s="93"/>
      <c r="LS283" s="93"/>
      <c r="LT283" s="93"/>
      <c r="LU283" s="93"/>
      <c r="LV283" s="93"/>
      <c r="LW283" s="93"/>
      <c r="LX283" s="93"/>
      <c r="LY283" s="93"/>
      <c r="LZ283" s="93"/>
      <c r="MA283" s="93"/>
      <c r="MB283" s="93"/>
      <c r="MC283" s="93"/>
      <c r="MD283" s="93"/>
      <c r="ME283" s="93"/>
      <c r="MF283" s="93"/>
      <c r="MG283" s="93"/>
      <c r="MH283" s="93"/>
      <c r="MI283" s="93"/>
      <c r="MJ283" s="93"/>
      <c r="MK283" s="93"/>
      <c r="ML283" s="93"/>
      <c r="MM283" s="93"/>
      <c r="MN283" s="93"/>
      <c r="MO283" s="93"/>
      <c r="MP283" s="93"/>
      <c r="MQ283" s="93"/>
      <c r="MR283" s="93"/>
      <c r="MS283" s="93"/>
      <c r="MT283" s="93"/>
      <c r="MU283" s="93"/>
      <c r="MV283" s="93"/>
      <c r="MW283" s="93"/>
      <c r="MX283" s="93"/>
      <c r="MY283" s="93"/>
      <c r="MZ283" s="93"/>
      <c r="NA283" s="93"/>
      <c r="NB283" s="93"/>
      <c r="NC283" s="93"/>
      <c r="ND283" s="93"/>
      <c r="NE283" s="93"/>
      <c r="NF283" s="93"/>
      <c r="NG283" s="93"/>
      <c r="NH283" s="93"/>
      <c r="NI283" s="93"/>
      <c r="NJ283" s="93"/>
      <c r="NK283" s="93"/>
      <c r="NL283" s="93"/>
      <c r="NM283" s="93"/>
      <c r="NN283" s="93"/>
      <c r="NO283" s="93"/>
      <c r="NP283" s="93"/>
      <c r="NQ283" s="93"/>
      <c r="NR283" s="93"/>
      <c r="NS283" s="93"/>
      <c r="NT283" s="93"/>
      <c r="NU283" s="93"/>
      <c r="NV283" s="93"/>
      <c r="NW283" s="93"/>
      <c r="NX283" s="93"/>
      <c r="NY283" s="93"/>
      <c r="NZ283" s="93"/>
      <c r="OA283" s="93"/>
      <c r="OB283" s="93"/>
      <c r="OC283" s="93"/>
      <c r="OD283" s="93"/>
      <c r="OE283" s="93"/>
      <c r="OF283" s="93"/>
      <c r="OG283" s="93"/>
      <c r="OH283" s="93"/>
      <c r="OI283" s="93"/>
      <c r="OJ283" s="93"/>
      <c r="OK283" s="93"/>
      <c r="OL283" s="93"/>
      <c r="OM283" s="93"/>
      <c r="ON283" s="93"/>
      <c r="OO283" s="93"/>
      <c r="OP283" s="93"/>
      <c r="OQ283" s="93"/>
      <c r="OR283" s="93"/>
      <c r="OS283" s="93"/>
      <c r="OT283" s="93"/>
      <c r="OU283" s="93"/>
      <c r="OV283" s="93"/>
      <c r="OW283" s="93"/>
      <c r="OX283" s="93"/>
      <c r="OY283" s="93"/>
      <c r="OZ283" s="93"/>
      <c r="PA283" s="93"/>
      <c r="PB283" s="93"/>
      <c r="PC283" s="93"/>
      <c r="PD283" s="93"/>
      <c r="PE283" s="93"/>
      <c r="PF283" s="93"/>
      <c r="PG283" s="93"/>
      <c r="PH283" s="93"/>
      <c r="PI283" s="93"/>
      <c r="PJ283" s="93"/>
      <c r="PK283" s="93"/>
      <c r="PL283" s="93"/>
      <c r="PM283" s="93"/>
      <c r="PN283" s="93"/>
      <c r="PO283" s="93"/>
      <c r="PP283" s="93"/>
      <c r="PQ283" s="93"/>
      <c r="PR283" s="93"/>
      <c r="PS283" s="93"/>
      <c r="PT283" s="93"/>
      <c r="PU283" s="93"/>
      <c r="PV283" s="93"/>
      <c r="PW283" s="93"/>
      <c r="PX283" s="93"/>
      <c r="PY283" s="93"/>
      <c r="PZ283" s="93"/>
      <c r="QA283" s="93"/>
      <c r="QB283" s="93"/>
      <c r="QC283" s="93"/>
      <c r="QD283" s="93"/>
      <c r="QE283" s="93"/>
      <c r="QF283" s="93"/>
      <c r="QG283" s="93"/>
      <c r="QH283" s="93"/>
      <c r="QI283" s="93"/>
      <c r="QJ283" s="93"/>
      <c r="QK283" s="93"/>
      <c r="QL283" s="93"/>
      <c r="QM283" s="93"/>
      <c r="QN283" s="93"/>
      <c r="QO283" s="93"/>
      <c r="QP283" s="93"/>
      <c r="QQ283" s="93"/>
      <c r="QR283" s="93"/>
      <c r="QS283" s="93"/>
      <c r="QT283" s="93"/>
      <c r="QU283" s="93"/>
      <c r="QV283" s="93"/>
      <c r="QW283" s="93"/>
      <c r="QX283" s="93"/>
      <c r="QY283" s="93"/>
      <c r="QZ283" s="93"/>
      <c r="RA283" s="93"/>
      <c r="RB283" s="93"/>
      <c r="RC283" s="93"/>
      <c r="RD283" s="93"/>
      <c r="RE283" s="93"/>
      <c r="RF283" s="93"/>
      <c r="RG283" s="93"/>
      <c r="RH283" s="93"/>
      <c r="RI283" s="93"/>
      <c r="RJ283" s="93"/>
      <c r="RK283" s="93"/>
      <c r="RL283" s="93"/>
      <c r="RM283" s="93"/>
      <c r="RN283" s="93"/>
      <c r="RO283" s="93"/>
      <c r="RP283" s="93"/>
      <c r="RQ283" s="93"/>
      <c r="RR283" s="93"/>
      <c r="RS283" s="93"/>
      <c r="RT283" s="93"/>
      <c r="RU283" s="93"/>
      <c r="RV283" s="93"/>
      <c r="RW283" s="93"/>
      <c r="RX283" s="93"/>
      <c r="RY283" s="93"/>
      <c r="RZ283" s="93"/>
      <c r="SA283" s="93"/>
      <c r="SB283" s="93"/>
      <c r="SC283" s="93"/>
      <c r="SD283" s="93"/>
      <c r="SE283" s="93"/>
      <c r="SF283" s="93"/>
      <c r="SG283" s="93"/>
      <c r="SH283" s="93"/>
      <c r="SI283" s="93"/>
      <c r="SJ283" s="93"/>
      <c r="SK283" s="93"/>
      <c r="SL283" s="93"/>
      <c r="SM283" s="93"/>
      <c r="SN283" s="93"/>
      <c r="SO283" s="93"/>
      <c r="SP283" s="93"/>
      <c r="SQ283" s="93"/>
      <c r="SR283" s="93"/>
      <c r="SS283" s="93"/>
      <c r="ST283" s="93"/>
      <c r="SU283" s="93"/>
      <c r="SV283" s="93"/>
      <c r="SW283" s="93"/>
      <c r="SX283" s="93"/>
      <c r="SY283" s="93"/>
      <c r="SZ283" s="93"/>
      <c r="TA283" s="93"/>
      <c r="TB283" s="93"/>
      <c r="TC283" s="93"/>
      <c r="TD283" s="93"/>
      <c r="TE283" s="93"/>
      <c r="TF283" s="93"/>
      <c r="TG283" s="93"/>
      <c r="TH283" s="93"/>
      <c r="TI283" s="93"/>
      <c r="TJ283" s="93"/>
      <c r="TK283" s="93"/>
      <c r="TL283" s="93"/>
      <c r="TM283" s="93"/>
      <c r="TN283" s="93"/>
      <c r="TO283" s="93"/>
      <c r="TP283" s="93"/>
      <c r="TQ283" s="93"/>
      <c r="TR283" s="93"/>
      <c r="TS283" s="93"/>
      <c r="TT283" s="93"/>
      <c r="TU283" s="93"/>
      <c r="TV283" s="93"/>
      <c r="TW283" s="93"/>
      <c r="TX283" s="93"/>
      <c r="TY283" s="93"/>
      <c r="TZ283" s="93"/>
      <c r="UA283" s="93"/>
      <c r="UB283" s="93"/>
      <c r="UC283" s="93"/>
      <c r="UD283" s="93"/>
      <c r="UE283" s="93"/>
      <c r="UF283" s="93"/>
      <c r="UG283" s="93"/>
      <c r="UH283" s="93"/>
      <c r="UI283" s="93"/>
      <c r="UJ283" s="93"/>
      <c r="UK283" s="93"/>
      <c r="UL283" s="93"/>
      <c r="UM283" s="93"/>
      <c r="UN283" s="93"/>
      <c r="UO283" s="93"/>
      <c r="UP283" s="93"/>
      <c r="UQ283" s="93"/>
      <c r="UR283" s="93"/>
      <c r="US283" s="93"/>
      <c r="UT283" s="93"/>
      <c r="UU283" s="93"/>
      <c r="UV283" s="93"/>
      <c r="UW283" s="93"/>
      <c r="UX283" s="93"/>
      <c r="UY283" s="93"/>
      <c r="UZ283" s="93"/>
      <c r="VA283" s="93"/>
      <c r="VB283" s="93"/>
      <c r="VC283" s="93"/>
      <c r="VD283" s="93"/>
      <c r="VE283" s="93"/>
      <c r="VF283" s="93"/>
      <c r="VG283" s="93"/>
      <c r="VH283" s="93"/>
      <c r="VI283" s="93"/>
      <c r="VJ283" s="93"/>
      <c r="VK283" s="93"/>
      <c r="VL283" s="93"/>
      <c r="VM283" s="93"/>
      <c r="VN283" s="93"/>
      <c r="VO283" s="93"/>
      <c r="VP283" s="93"/>
      <c r="VQ283" s="93"/>
      <c r="VR283" s="93"/>
      <c r="VS283" s="93"/>
      <c r="VT283" s="93"/>
      <c r="VU283" s="93"/>
      <c r="VV283" s="93"/>
      <c r="VW283" s="93"/>
      <c r="VX283" s="93"/>
      <c r="VY283" s="93"/>
      <c r="VZ283" s="93"/>
      <c r="WA283" s="93"/>
      <c r="WB283" s="93"/>
      <c r="WC283" s="93"/>
      <c r="WD283" s="93"/>
      <c r="WE283" s="93"/>
      <c r="WF283" s="93"/>
      <c r="WG283" s="93"/>
      <c r="WH283" s="93"/>
      <c r="WI283" s="93"/>
      <c r="WJ283" s="93"/>
      <c r="WK283" s="93"/>
      <c r="WL283" s="93"/>
      <c r="WM283" s="93"/>
      <c r="WN283" s="93"/>
      <c r="WO283" s="93"/>
      <c r="WP283" s="93"/>
      <c r="WQ283" s="93"/>
      <c r="WR283" s="93"/>
      <c r="WS283" s="93"/>
      <c r="WT283" s="93"/>
      <c r="WU283" s="93"/>
      <c r="WV283" s="93"/>
      <c r="WW283" s="93"/>
      <c r="WX283" s="93"/>
      <c r="WY283" s="93"/>
      <c r="WZ283" s="93"/>
      <c r="XA283" s="93"/>
      <c r="XB283" s="93"/>
      <c r="XC283" s="93"/>
      <c r="XD283" s="93"/>
      <c r="XE283" s="93"/>
      <c r="XF283" s="93"/>
      <c r="XG283" s="93"/>
      <c r="XH283" s="93"/>
      <c r="XI283" s="93"/>
      <c r="XJ283" s="93"/>
      <c r="XK283" s="93"/>
      <c r="XL283" s="93"/>
      <c r="XM283" s="93"/>
      <c r="XN283" s="93"/>
      <c r="XO283" s="93"/>
      <c r="XP283" s="93"/>
      <c r="XQ283" s="93"/>
      <c r="XR283" s="93"/>
      <c r="XS283" s="93"/>
      <c r="XT283" s="93"/>
      <c r="XU283" s="93"/>
      <c r="XV283" s="93"/>
      <c r="XW283" s="93"/>
      <c r="XX283" s="93"/>
      <c r="XY283" s="93"/>
      <c r="XZ283" s="93"/>
      <c r="YA283" s="93"/>
      <c r="YB283" s="93"/>
      <c r="YC283" s="93"/>
      <c r="YD283" s="93"/>
      <c r="YE283" s="93"/>
      <c r="YF283" s="93"/>
      <c r="YG283" s="93"/>
      <c r="YH283" s="93"/>
      <c r="YI283" s="93"/>
      <c r="YJ283" s="93"/>
      <c r="YK283" s="93"/>
      <c r="YL283" s="93"/>
      <c r="YM283" s="93"/>
      <c r="YN283" s="93"/>
      <c r="YO283" s="93"/>
      <c r="YP283" s="93"/>
      <c r="YQ283" s="93"/>
      <c r="YR283" s="93"/>
      <c r="YS283" s="93"/>
      <c r="YT283" s="93"/>
      <c r="YU283" s="93"/>
      <c r="YV283" s="93"/>
      <c r="YW283" s="93"/>
      <c r="YX283" s="93"/>
      <c r="YY283" s="93"/>
      <c r="YZ283" s="93"/>
      <c r="ZA283" s="93"/>
      <c r="ZB283" s="93"/>
      <c r="ZC283" s="93"/>
      <c r="ZD283" s="93"/>
      <c r="ZE283" s="93"/>
      <c r="ZF283" s="93"/>
      <c r="ZG283" s="93"/>
      <c r="ZH283" s="93"/>
      <c r="ZI283" s="93"/>
      <c r="ZJ283" s="93"/>
      <c r="ZK283" s="93"/>
      <c r="ZL283" s="93"/>
      <c r="ZM283" s="93"/>
      <c r="ZN283" s="93"/>
      <c r="ZO283" s="93"/>
      <c r="ZP283" s="93"/>
      <c r="ZQ283" s="93"/>
      <c r="ZR283" s="93"/>
      <c r="ZS283" s="93"/>
      <c r="ZT283" s="93"/>
      <c r="ZU283" s="93"/>
      <c r="ZV283" s="93"/>
      <c r="ZW283" s="93"/>
      <c r="ZX283" s="93"/>
      <c r="ZY283" s="93"/>
      <c r="ZZ283" s="93"/>
      <c r="AAA283" s="93"/>
      <c r="AAB283" s="93"/>
      <c r="AAC283" s="93"/>
      <c r="AAD283" s="93"/>
      <c r="AAE283" s="93"/>
      <c r="AAF283" s="93"/>
      <c r="AAG283" s="93"/>
      <c r="AAH283" s="93"/>
      <c r="AAI283" s="93"/>
      <c r="AAJ283" s="93"/>
      <c r="AAK283" s="93"/>
      <c r="AAL283" s="93"/>
      <c r="AAM283" s="93"/>
      <c r="AAN283" s="93"/>
      <c r="AAO283" s="93"/>
      <c r="AAP283" s="93"/>
      <c r="AAQ283" s="93"/>
      <c r="AAR283" s="93"/>
      <c r="AAS283" s="93"/>
      <c r="AAT283" s="93"/>
      <c r="AAU283" s="93"/>
      <c r="AAV283" s="93"/>
      <c r="AAW283" s="93"/>
      <c r="AAX283" s="93"/>
      <c r="AAY283" s="93"/>
      <c r="AAZ283" s="93"/>
      <c r="ABA283" s="93"/>
      <c r="ABB283" s="93"/>
      <c r="ABC283" s="93"/>
      <c r="ABD283" s="93"/>
      <c r="ABE283" s="93"/>
      <c r="ABF283" s="93"/>
      <c r="ABG283" s="93"/>
      <c r="ABH283" s="93"/>
      <c r="ABI283" s="93"/>
      <c r="ABJ283" s="93"/>
      <c r="ABK283" s="93"/>
      <c r="ABL283" s="93"/>
      <c r="ABM283" s="93"/>
      <c r="ABN283" s="93"/>
      <c r="ABO283" s="93"/>
      <c r="ABP283" s="93"/>
      <c r="ABQ283" s="93"/>
      <c r="ABR283" s="93"/>
      <c r="ABS283" s="93"/>
      <c r="ABT283" s="93"/>
      <c r="ABU283" s="93"/>
      <c r="ABV283" s="93"/>
      <c r="ABW283" s="93"/>
      <c r="ABX283" s="93"/>
      <c r="ABY283" s="93"/>
      <c r="ABZ283" s="93"/>
      <c r="ACA283" s="93"/>
      <c r="ACB283" s="93"/>
      <c r="ACC283" s="93"/>
      <c r="ACD283" s="93"/>
      <c r="ACE283" s="93"/>
      <c r="ACF283" s="93"/>
      <c r="ACG283" s="93"/>
      <c r="ACH283" s="93"/>
      <c r="ACI283" s="93"/>
      <c r="ACJ283" s="93"/>
      <c r="ACK283" s="93"/>
      <c r="ACL283" s="93"/>
      <c r="ACM283" s="93"/>
      <c r="ACN283" s="93"/>
      <c r="ACO283" s="93"/>
      <c r="ACP283" s="93"/>
      <c r="ACQ283" s="93"/>
      <c r="ACR283" s="93"/>
      <c r="ACS283" s="93"/>
      <c r="ACT283" s="93"/>
      <c r="ACU283" s="93"/>
      <c r="ACV283" s="93"/>
      <c r="ACW283" s="93"/>
      <c r="ACX283" s="93"/>
      <c r="ACY283" s="93"/>
      <c r="ACZ283" s="93"/>
      <c r="ADA283" s="93"/>
      <c r="ADB283" s="93"/>
      <c r="ADC283" s="93"/>
      <c r="ADD283" s="93"/>
      <c r="ADE283" s="93"/>
      <c r="ADF283" s="93"/>
      <c r="ADG283" s="93"/>
      <c r="ADH283" s="93"/>
      <c r="ADI283" s="93"/>
      <c r="ADJ283" s="93"/>
      <c r="ADK283" s="93"/>
      <c r="ADL283" s="93"/>
      <c r="ADM283" s="93"/>
      <c r="ADN283" s="93"/>
      <c r="ADO283" s="93"/>
      <c r="ADP283" s="93"/>
      <c r="ADQ283" s="93"/>
      <c r="ADR283" s="93"/>
      <c r="ADS283" s="93"/>
      <c r="ADT283" s="93"/>
      <c r="ADU283" s="93"/>
      <c r="ADV283" s="93"/>
      <c r="ADW283" s="93"/>
      <c r="ADX283" s="93"/>
      <c r="ADY283" s="93"/>
      <c r="ADZ283" s="93"/>
      <c r="AEA283" s="93"/>
      <c r="AEB283" s="93"/>
      <c r="AEC283" s="93"/>
      <c r="AED283" s="93"/>
      <c r="AEE283" s="93"/>
      <c r="AEF283" s="93"/>
      <c r="AEG283" s="93"/>
      <c r="AEH283" s="93"/>
      <c r="AEI283" s="93"/>
      <c r="AEJ283" s="93"/>
      <c r="AEK283" s="93"/>
      <c r="AEL283" s="93"/>
      <c r="AEM283" s="93"/>
      <c r="AEN283" s="93"/>
      <c r="AEO283" s="93"/>
      <c r="AEP283" s="93"/>
      <c r="AEQ283" s="93"/>
      <c r="AER283" s="93"/>
      <c r="AES283" s="93"/>
      <c r="AET283" s="93"/>
      <c r="AEU283" s="93"/>
      <c r="AEV283" s="93"/>
      <c r="AEW283" s="93"/>
      <c r="AEX283" s="93"/>
      <c r="AEY283" s="93"/>
      <c r="AEZ283" s="93"/>
      <c r="AFA283" s="93"/>
      <c r="AFB283" s="93"/>
      <c r="AFC283" s="93"/>
      <c r="AFD283" s="93"/>
      <c r="AFE283" s="93"/>
      <c r="AFF283" s="93"/>
      <c r="AFG283" s="93"/>
      <c r="AFH283" s="93"/>
      <c r="AFI283" s="93"/>
      <c r="AFJ283" s="93"/>
      <c r="AFK283" s="93"/>
      <c r="AFL283" s="93"/>
      <c r="AFM283" s="93"/>
      <c r="AFN283" s="93"/>
      <c r="AFO283" s="93"/>
      <c r="AFP283" s="93"/>
      <c r="AFQ283" s="93"/>
      <c r="AFR283" s="93"/>
      <c r="AFS283" s="93"/>
      <c r="AFT283" s="93"/>
      <c r="AFU283" s="93"/>
      <c r="AFV283" s="93"/>
      <c r="AFW283" s="93"/>
      <c r="AFX283" s="93"/>
      <c r="AFY283" s="93"/>
      <c r="AFZ283" s="93"/>
      <c r="AGA283" s="93"/>
      <c r="AGB283" s="93"/>
      <c r="AGC283" s="93"/>
      <c r="AGD283" s="93"/>
      <c r="AGE283" s="93"/>
      <c r="AGF283" s="93"/>
      <c r="AGG283" s="93"/>
      <c r="AGH283" s="93"/>
      <c r="AGI283" s="93"/>
      <c r="AGJ283" s="93"/>
      <c r="AGK283" s="93"/>
      <c r="AGL283" s="93"/>
      <c r="AGM283" s="93"/>
      <c r="AGN283" s="93"/>
      <c r="AGO283" s="93"/>
      <c r="AGP283" s="93"/>
      <c r="AGQ283" s="93"/>
      <c r="AGR283" s="93"/>
      <c r="AGS283" s="93"/>
      <c r="AGT283" s="93"/>
      <c r="AGU283" s="93"/>
      <c r="AGV283" s="93"/>
      <c r="AGW283" s="93"/>
      <c r="AGX283" s="93"/>
      <c r="AGY283" s="93"/>
      <c r="AGZ283" s="93"/>
      <c r="AHA283" s="93"/>
      <c r="AHB283" s="93"/>
      <c r="AHC283" s="93"/>
      <c r="AHD283" s="93"/>
      <c r="AHE283" s="93"/>
      <c r="AHF283" s="93"/>
      <c r="AHG283" s="93"/>
      <c r="AHH283" s="93"/>
      <c r="AHI283" s="93"/>
      <c r="AHJ283" s="93"/>
      <c r="AHK283" s="93"/>
      <c r="AHL283" s="93"/>
      <c r="AHM283" s="93"/>
      <c r="AHN283" s="93"/>
      <c r="AHO283" s="93"/>
      <c r="AHP283" s="93"/>
      <c r="AHQ283" s="93"/>
      <c r="AHR283" s="93"/>
      <c r="AHS283" s="93"/>
      <c r="AHT283" s="93"/>
      <c r="AHU283" s="93"/>
      <c r="AHV283" s="93"/>
      <c r="AHW283" s="93"/>
      <c r="AHX283" s="93"/>
      <c r="AHY283" s="93"/>
      <c r="AHZ283" s="93"/>
      <c r="AIA283" s="93"/>
      <c r="AIB283" s="93"/>
      <c r="AIC283" s="93"/>
      <c r="AID283" s="93"/>
      <c r="AIE283" s="93"/>
      <c r="AIF283" s="93"/>
      <c r="AIG283" s="93"/>
      <c r="AIH283" s="93"/>
      <c r="AII283" s="93"/>
      <c r="AIJ283" s="93"/>
      <c r="AIK283" s="93"/>
      <c r="AIL283" s="93"/>
      <c r="AIM283" s="93"/>
      <c r="AIN283" s="93"/>
      <c r="AIO283" s="93"/>
      <c r="AIP283" s="93"/>
      <c r="AIQ283" s="93"/>
      <c r="AIR283" s="93"/>
      <c r="AIS283" s="93"/>
      <c r="AIT283" s="93"/>
      <c r="AIU283" s="93"/>
      <c r="AIV283" s="93"/>
      <c r="AIW283" s="93"/>
      <c r="AIX283" s="93"/>
      <c r="AIY283" s="93"/>
      <c r="AIZ283" s="93"/>
      <c r="AJA283" s="93"/>
      <c r="AJB283" s="93"/>
      <c r="AJC283" s="93"/>
      <c r="AJD283" s="93"/>
      <c r="AJE283" s="93"/>
      <c r="AJF283" s="93"/>
      <c r="AJG283" s="93"/>
      <c r="AJH283" s="93"/>
      <c r="AJI283" s="93"/>
      <c r="AJJ283" s="93"/>
      <c r="AJK283" s="93"/>
      <c r="AJL283" s="93"/>
      <c r="AJM283" s="93"/>
      <c r="AJN283" s="93"/>
      <c r="AJO283" s="93"/>
      <c r="AJP283" s="93"/>
      <c r="AJQ283" s="93"/>
      <c r="AJR283" s="93"/>
      <c r="AJS283" s="93"/>
      <c r="AJT283" s="93"/>
      <c r="AJU283" s="93"/>
      <c r="AJV283" s="93"/>
      <c r="AJW283" s="93"/>
      <c r="AJX283" s="93"/>
      <c r="AJY283" s="93"/>
      <c r="AJZ283" s="93"/>
      <c r="AKA283" s="93"/>
      <c r="AKB283" s="93"/>
      <c r="AKC283" s="93"/>
      <c r="AKD283" s="93"/>
      <c r="AKE283" s="93"/>
      <c r="AKF283" s="93"/>
      <c r="AKG283" s="93"/>
      <c r="AKH283" s="93"/>
      <c r="AKI283" s="93"/>
      <c r="AKJ283" s="93"/>
      <c r="AKK283" s="93"/>
      <c r="AKL283" s="93"/>
      <c r="AKM283" s="93"/>
      <c r="AKN283" s="93"/>
      <c r="AKO283" s="93"/>
      <c r="AKP283" s="93"/>
      <c r="AKQ283" s="93"/>
      <c r="AKR283" s="93"/>
      <c r="AKS283" s="93"/>
      <c r="AKT283" s="93"/>
      <c r="AKU283" s="93"/>
      <c r="AKV283" s="93"/>
      <c r="AKW283" s="93"/>
      <c r="AKX283" s="93"/>
      <c r="AKY283" s="93"/>
      <c r="AKZ283" s="93"/>
      <c r="ALA283" s="93"/>
      <c r="ALB283" s="93"/>
      <c r="ALC283" s="93"/>
      <c r="ALD283" s="93"/>
      <c r="ALE283" s="93"/>
      <c r="ALF283" s="93"/>
      <c r="ALG283" s="93"/>
      <c r="ALH283" s="93"/>
      <c r="ALI283" s="93"/>
      <c r="ALJ283" s="93"/>
      <c r="ALK283" s="93"/>
      <c r="ALL283" s="93"/>
      <c r="ALM283" s="93"/>
      <c r="ALN283" s="93"/>
      <c r="ALO283" s="93"/>
      <c r="ALP283" s="93"/>
      <c r="ALQ283" s="93"/>
      <c r="ALR283" s="93"/>
      <c r="ALS283" s="93"/>
      <c r="ALT283" s="93"/>
      <c r="ALU283" s="93"/>
      <c r="ALV283" s="93"/>
      <c r="ALW283" s="93"/>
      <c r="ALX283" s="93"/>
      <c r="ALY283" s="93"/>
      <c r="ALZ283" s="93"/>
      <c r="AMA283" s="93"/>
      <c r="AMB283" s="93"/>
      <c r="AMC283" s="93"/>
      <c r="AMD283" s="93"/>
      <c r="AME283" s="93"/>
      <c r="AMF283" s="93"/>
      <c r="AMG283" s="93"/>
      <c r="AMH283" s="93"/>
      <c r="AMI283" s="93"/>
      <c r="AMJ283" s="93"/>
    </row>
    <row r="284" spans="1:1024" ht="15" customHeight="1">
      <c r="A284" s="74" t="s">
        <v>67</v>
      </c>
      <c r="B284" s="74" t="s">
        <v>659</v>
      </c>
      <c r="C284" s="79" t="s">
        <v>660</v>
      </c>
      <c r="D284" s="74" t="s">
        <v>661</v>
      </c>
      <c r="E284" s="74" t="s">
        <v>662</v>
      </c>
      <c r="F284" s="79" t="s">
        <v>663</v>
      </c>
      <c r="G284" s="74" t="s">
        <v>549</v>
      </c>
      <c r="H284" s="74" t="s">
        <v>534</v>
      </c>
      <c r="I284" s="74" t="s">
        <v>101</v>
      </c>
      <c r="J284" s="80">
        <v>141490001004</v>
      </c>
      <c r="K284" s="74" t="s">
        <v>81</v>
      </c>
      <c r="L284" s="74" t="s">
        <v>206</v>
      </c>
      <c r="M284" s="74" t="s">
        <v>664</v>
      </c>
      <c r="N284" s="74" t="s">
        <v>665</v>
      </c>
      <c r="O284" s="81">
        <v>44068</v>
      </c>
      <c r="P284" s="82">
        <f>IFERROR(VLOOKUP(J284,'Obs Tecnicas'!$D:$I,5,0),O284)</f>
        <v>44727</v>
      </c>
      <c r="Q284" s="81" t="str">
        <f ca="1">IF(P284&lt;&gt;"",IF(P284+365&gt;TODAY(),"Calibrado","Vencido"),"")</f>
        <v>Calibrado</v>
      </c>
      <c r="R284" s="83">
        <f>IFERROR(VLOOKUP(J284,'Obs Tecnicas'!$D:$G,2,0),"")</f>
        <v>16832</v>
      </c>
      <c r="S284" s="74" t="str">
        <f>IFERROR(VLOOKUP(J284,'Obs Tecnicas'!$D:$G,3,0),"Hexis")</f>
        <v>ER ANALITICA</v>
      </c>
      <c r="T284" s="74">
        <f>IFERROR(VLOOKUP(J284,'Obs Tecnicas'!$D:$G,4,0),"")</f>
        <v>0</v>
      </c>
      <c r="U284" s="2" t="s">
        <v>332</v>
      </c>
      <c r="V284" s="84">
        <f t="shared" si="9"/>
        <v>6</v>
      </c>
      <c r="W284" s="84">
        <v>3</v>
      </c>
      <c r="X284" s="2" t="e">
        <f>VLOOKUP(J284,Adicionados!B:M,12,0)</f>
        <v>#N/A</v>
      </c>
    </row>
    <row r="285" spans="1:1024" ht="15" customHeight="1">
      <c r="A285" s="74" t="s">
        <v>67</v>
      </c>
      <c r="B285" s="74" t="s">
        <v>659</v>
      </c>
      <c r="C285" s="79" t="s">
        <v>660</v>
      </c>
      <c r="D285" s="74" t="s">
        <v>661</v>
      </c>
      <c r="E285" s="74" t="s">
        <v>662</v>
      </c>
      <c r="F285" s="79" t="s">
        <v>663</v>
      </c>
      <c r="G285" s="74" t="s">
        <v>549</v>
      </c>
      <c r="H285" s="74" t="s">
        <v>534</v>
      </c>
      <c r="I285" s="74" t="s">
        <v>89</v>
      </c>
      <c r="J285" s="80" t="s">
        <v>667</v>
      </c>
      <c r="K285" s="74" t="s">
        <v>81</v>
      </c>
      <c r="L285" s="100" t="s">
        <v>91</v>
      </c>
      <c r="M285" s="74" t="s">
        <v>664</v>
      </c>
      <c r="N285" s="74" t="s">
        <v>665</v>
      </c>
      <c r="O285" s="81"/>
      <c r="P285" s="82">
        <f>IFERROR(VLOOKUP(J285,'Obs Tecnicas'!$D:$I,5,0),O285)</f>
        <v>44370</v>
      </c>
      <c r="Q285" s="81" t="str">
        <f ca="1">IF(P285&lt;&gt;"",IF(P285+365&gt;TODAY(),"Calibrado","Vencido"),"")</f>
        <v>Vencido</v>
      </c>
      <c r="R285" s="83">
        <f>IFERROR(VLOOKUP(J285,'Obs Tecnicas'!$D:$G,2,0),"")</f>
        <v>12670</v>
      </c>
      <c r="S285" s="74" t="str">
        <f>IFERROR(VLOOKUP(J285,'Obs Tecnicas'!$D:$G,3,0),"Hexis")</f>
        <v>ER ANALITICA</v>
      </c>
      <c r="T285" s="74" t="str">
        <f>IFERROR(VLOOKUP(J285,'Obs Tecnicas'!$D:$G,4,0),"")</f>
        <v>Carcaça superior do instrumento avariada na tecla "ler/confirma"</v>
      </c>
      <c r="U285" s="2" t="s">
        <v>30</v>
      </c>
      <c r="V285" s="84">
        <f t="shared" si="9"/>
        <v>6</v>
      </c>
      <c r="W285" s="84">
        <v>6</v>
      </c>
      <c r="X285" s="2">
        <f>VLOOKUP(J285,Adicionados!B:M,12,0)</f>
        <v>0</v>
      </c>
    </row>
    <row r="286" spans="1:1024" ht="15" customHeight="1">
      <c r="A286" s="74" t="s">
        <v>67</v>
      </c>
      <c r="B286" s="74" t="s">
        <v>529</v>
      </c>
      <c r="C286" s="79" t="s">
        <v>530</v>
      </c>
      <c r="D286" s="74" t="s">
        <v>531</v>
      </c>
      <c r="E286" s="74" t="s">
        <v>532</v>
      </c>
      <c r="F286" s="79" t="s">
        <v>533</v>
      </c>
      <c r="G286" s="74" t="s">
        <v>97</v>
      </c>
      <c r="H286" s="74" t="s">
        <v>534</v>
      </c>
      <c r="I286" s="74" t="s">
        <v>86</v>
      </c>
      <c r="J286" s="80">
        <v>1584391</v>
      </c>
      <c r="K286" s="74" t="s">
        <v>136</v>
      </c>
      <c r="L286" s="47" t="s">
        <v>150</v>
      </c>
      <c r="M286" s="74" t="s">
        <v>664</v>
      </c>
      <c r="N286" s="74" t="s">
        <v>691</v>
      </c>
      <c r="O286" s="81"/>
      <c r="P286" s="82">
        <f>IFERROR(VLOOKUP(J286,'Obs Tecnicas'!$D:$I,5,0),O286)</f>
        <v>44733</v>
      </c>
      <c r="Q286" s="81" t="str">
        <f ca="1">IF(P286&lt;&gt;"",IF(P286+365&gt;TODAY(),"Calibrado","Vencido"),"")</f>
        <v>Calibrado</v>
      </c>
      <c r="R286" s="83">
        <f>IFERROR(VLOOKUP(J286,'Obs Tecnicas'!$D:$G,2,0),"")</f>
        <v>16936</v>
      </c>
      <c r="S286" s="74" t="str">
        <f>IFERROR(VLOOKUP(J286,'Obs Tecnicas'!$D:$G,3,0),"Hexis")</f>
        <v>ER ANALITICA</v>
      </c>
      <c r="T286" s="74" t="str">
        <f>IFERROR(VLOOKUP(J286,'Obs Tecnicas'!$D:$G,4,0),"")</f>
        <v>Instrumento liberado com restrição. Avarias na mascara do teclado.</v>
      </c>
      <c r="U286" s="2" t="s">
        <v>332</v>
      </c>
      <c r="V286" s="84">
        <f t="shared" si="9"/>
        <v>6</v>
      </c>
      <c r="W286" s="84">
        <v>5</v>
      </c>
      <c r="X286" s="2">
        <f>VLOOKUP(J286,Adicionados!B:M,12,0)</f>
        <v>0</v>
      </c>
    </row>
    <row r="287" spans="1:1024" ht="15" customHeight="1">
      <c r="A287" s="74" t="s">
        <v>67</v>
      </c>
      <c r="B287" s="74" t="s">
        <v>529</v>
      </c>
      <c r="C287" s="79" t="s">
        <v>530</v>
      </c>
      <c r="D287" s="74" t="s">
        <v>531</v>
      </c>
      <c r="E287" s="74" t="s">
        <v>532</v>
      </c>
      <c r="F287" s="79" t="s">
        <v>533</v>
      </c>
      <c r="G287" s="74" t="s">
        <v>97</v>
      </c>
      <c r="H287" s="74" t="s">
        <v>534</v>
      </c>
      <c r="I287" s="74" t="s">
        <v>79</v>
      </c>
      <c r="J287" s="80">
        <v>182180001013</v>
      </c>
      <c r="K287" s="74" t="s">
        <v>81</v>
      </c>
      <c r="L287" s="87" t="s">
        <v>186</v>
      </c>
      <c r="M287" s="74" t="s">
        <v>664</v>
      </c>
      <c r="N287" s="74" t="s">
        <v>691</v>
      </c>
      <c r="O287" s="81"/>
      <c r="P287" s="82">
        <f>IFERROR(VLOOKUP(J287,'Obs Tecnicas'!$D:$I,5,0),O287)</f>
        <v>44733</v>
      </c>
      <c r="Q287" s="81" t="str">
        <f ca="1">IF(P287&lt;&gt;"",IF(P287+365&gt;TODAY(),"Calibrado","Vencido"),"")</f>
        <v>Calibrado</v>
      </c>
      <c r="R287" s="83">
        <f>IFERROR(VLOOKUP(J287,'Obs Tecnicas'!$D:$G,2,0),"")</f>
        <v>16937</v>
      </c>
      <c r="S287" s="74" t="str">
        <f>IFERROR(VLOOKUP(J287,'Obs Tecnicas'!$D:$G,3,0),"Hexis")</f>
        <v>ER ANALITICA</v>
      </c>
      <c r="T287" s="74">
        <f>IFERROR(VLOOKUP(J287,'Obs Tecnicas'!$D:$G,4,0),"")</f>
        <v>0</v>
      </c>
      <c r="U287" s="2" t="s">
        <v>332</v>
      </c>
      <c r="V287" s="84">
        <f t="shared" si="9"/>
        <v>6</v>
      </c>
      <c r="W287" s="84">
        <v>5</v>
      </c>
      <c r="X287" s="2">
        <f>VLOOKUP(J287,Adicionados!B:M,12,0)</f>
        <v>0</v>
      </c>
    </row>
    <row r="288" spans="1:1024" ht="15" customHeight="1">
      <c r="A288" s="74" t="s">
        <v>67</v>
      </c>
      <c r="B288" s="74" t="s">
        <v>529</v>
      </c>
      <c r="C288" s="79" t="s">
        <v>530</v>
      </c>
      <c r="D288" s="74" t="s">
        <v>531</v>
      </c>
      <c r="E288" s="74" t="s">
        <v>532</v>
      </c>
      <c r="F288" s="79" t="s">
        <v>533</v>
      </c>
      <c r="G288" s="74" t="s">
        <v>97</v>
      </c>
      <c r="H288" s="74" t="s">
        <v>534</v>
      </c>
      <c r="I288" s="74" t="s">
        <v>331</v>
      </c>
      <c r="J288" s="74">
        <v>20390019932</v>
      </c>
      <c r="K288" s="74" t="s">
        <v>81</v>
      </c>
      <c r="L288" s="105" t="s">
        <v>82</v>
      </c>
      <c r="M288" s="47" t="s">
        <v>664</v>
      </c>
      <c r="N288" s="47" t="s">
        <v>692</v>
      </c>
      <c r="O288" s="81"/>
      <c r="P288" s="82">
        <f>IFERROR(VLOOKUP(J288,'Obs Tecnicas'!$D:$I,5,0),O288)</f>
        <v>44733</v>
      </c>
      <c r="Q288" s="81" t="str">
        <f ca="1">IF(P288&lt;&gt;"",IF(P288+365&gt;TODAY(),"Calibrado","Vencido"),"")</f>
        <v>Calibrado</v>
      </c>
      <c r="R288" s="83">
        <f>IFERROR(VLOOKUP(J288,'Obs Tecnicas'!$D:$G,2,0),"")</f>
        <v>16953</v>
      </c>
      <c r="S288" s="74" t="str">
        <f>IFERROR(VLOOKUP(J288,'Obs Tecnicas'!$D:$G,3,0),"Hexis")</f>
        <v>ER ANALITICA</v>
      </c>
      <c r="T288" s="74" t="str">
        <f>IFERROR(VLOOKUP(J288,'Obs Tecnicas'!$D:$G,4,0),"")</f>
        <v xml:space="preserve"> Instrumento liberado com restrição. Todos filtros opticos e contatos de pilhas com oxidação.</v>
      </c>
      <c r="U288" s="2" t="s">
        <v>332</v>
      </c>
      <c r="V288" s="84">
        <f t="shared" si="9"/>
        <v>6</v>
      </c>
      <c r="W288" s="84"/>
      <c r="X288" s="2">
        <f>VLOOKUP(J288,Adicionados!B:M,12,0)</f>
        <v>22</v>
      </c>
    </row>
    <row r="289" spans="1:1024" ht="15" customHeight="1">
      <c r="A289" s="74" t="s">
        <v>67</v>
      </c>
      <c r="B289" s="74" t="s">
        <v>659</v>
      </c>
      <c r="C289" s="79" t="s">
        <v>660</v>
      </c>
      <c r="D289" s="74" t="s">
        <v>661</v>
      </c>
      <c r="E289" s="74" t="s">
        <v>662</v>
      </c>
      <c r="F289" s="79" t="s">
        <v>663</v>
      </c>
      <c r="G289" s="74" t="s">
        <v>549</v>
      </c>
      <c r="H289" s="74" t="s">
        <v>534</v>
      </c>
      <c r="I289" s="74" t="s">
        <v>83</v>
      </c>
      <c r="J289" s="80">
        <v>52395</v>
      </c>
      <c r="K289" s="74" t="s">
        <v>87</v>
      </c>
      <c r="L289" s="74" t="s">
        <v>157</v>
      </c>
      <c r="M289" s="74" t="s">
        <v>696</v>
      </c>
      <c r="N289" s="74" t="s">
        <v>697</v>
      </c>
      <c r="O289" s="81">
        <v>44012</v>
      </c>
      <c r="P289" s="82">
        <f>IFERROR(VLOOKUP(J289,'Obs Tecnicas'!$D:$I,5,0),O289)</f>
        <v>44727</v>
      </c>
      <c r="Q289" s="81" t="str">
        <f ca="1">IF(P289&lt;&gt;"",IF(P289+365&gt;TODAY(),"Calibrado","Vencido"),"")</f>
        <v>Calibrado</v>
      </c>
      <c r="R289" s="83">
        <f>IFERROR(VLOOKUP(J289,'Obs Tecnicas'!$D:$G,2,0),"")</f>
        <v>16827</v>
      </c>
      <c r="S289" s="74" t="str">
        <f>IFERROR(VLOOKUP(J289,'Obs Tecnicas'!$D:$G,3,0),"Hexis")</f>
        <v>ER ANALITICA</v>
      </c>
      <c r="T289" s="74">
        <f>IFERROR(VLOOKUP(J289,'Obs Tecnicas'!$D:$G,4,0),"")</f>
        <v>0</v>
      </c>
      <c r="U289" s="2" t="s">
        <v>332</v>
      </c>
      <c r="V289" s="84">
        <f t="shared" si="9"/>
        <v>6</v>
      </c>
      <c r="W289" s="84">
        <v>5</v>
      </c>
      <c r="X289" s="2" t="e">
        <f>VLOOKUP(J289,Adicionados!B:M,12,0)</f>
        <v>#N/A</v>
      </c>
    </row>
    <row r="290" spans="1:1024" ht="15" customHeight="1">
      <c r="A290" s="74" t="s">
        <v>67</v>
      </c>
      <c r="B290" s="74" t="s">
        <v>693</v>
      </c>
      <c r="C290" s="79" t="s">
        <v>694</v>
      </c>
      <c r="D290" s="106" t="s">
        <v>661</v>
      </c>
      <c r="E290" s="74" t="s">
        <v>662</v>
      </c>
      <c r="F290" s="79" t="s">
        <v>663</v>
      </c>
      <c r="G290" s="74" t="s">
        <v>549</v>
      </c>
      <c r="H290" s="74" t="s">
        <v>534</v>
      </c>
      <c r="I290" s="74" t="s">
        <v>79</v>
      </c>
      <c r="J290" s="80" t="s">
        <v>695</v>
      </c>
      <c r="K290" s="74" t="s">
        <v>81</v>
      </c>
      <c r="L290" s="74" t="s">
        <v>82</v>
      </c>
      <c r="M290" s="74" t="s">
        <v>696</v>
      </c>
      <c r="N290" s="74" t="s">
        <v>697</v>
      </c>
      <c r="O290" s="81">
        <v>44012</v>
      </c>
      <c r="P290" s="82">
        <f>IFERROR(VLOOKUP(J290,'Obs Tecnicas'!$D:$I,5,0),O290)</f>
        <v>44370</v>
      </c>
      <c r="Q290" s="81" t="str">
        <f ca="1">IF(P290&lt;&gt;"",IF(P290+365&gt;TODAY(),"Calibrado","Vencido"),"")</f>
        <v>Vencido</v>
      </c>
      <c r="R290" s="83">
        <f>IFERROR(VLOOKUP(J290,'Obs Tecnicas'!$D:$G,2,0),"")</f>
        <v>12665</v>
      </c>
      <c r="S290" s="74" t="str">
        <f>IFERROR(VLOOKUP(J290,'Obs Tecnicas'!$D:$G,3,0),"Hexis")</f>
        <v>ER ANALITICA</v>
      </c>
      <c r="T290" s="74">
        <f>IFERROR(VLOOKUP(J290,'Obs Tecnicas'!$D:$G,4,0),"")</f>
        <v>0</v>
      </c>
      <c r="U290" s="2" t="s">
        <v>354</v>
      </c>
      <c r="V290" s="84">
        <f t="shared" si="9"/>
        <v>6</v>
      </c>
      <c r="W290" s="84">
        <v>5</v>
      </c>
      <c r="X290" s="2" t="e">
        <f>VLOOKUP(J290,Adicionados!B:M,12,0)</f>
        <v>#N/A</v>
      </c>
    </row>
    <row r="291" spans="1:1024" ht="15" customHeight="1">
      <c r="A291" s="74" t="s">
        <v>67</v>
      </c>
      <c r="B291" s="74" t="s">
        <v>706</v>
      </c>
      <c r="C291" s="79" t="s">
        <v>707</v>
      </c>
      <c r="D291" s="74" t="s">
        <v>708</v>
      </c>
      <c r="E291" s="74" t="s">
        <v>709</v>
      </c>
      <c r="F291" s="79" t="s">
        <v>710</v>
      </c>
      <c r="G291" s="74" t="s">
        <v>549</v>
      </c>
      <c r="H291" s="74" t="s">
        <v>534</v>
      </c>
      <c r="I291" s="74" t="s">
        <v>101</v>
      </c>
      <c r="J291" s="80">
        <v>940600030283</v>
      </c>
      <c r="K291" s="74" t="s">
        <v>81</v>
      </c>
      <c r="L291" s="74" t="s">
        <v>711</v>
      </c>
      <c r="M291" s="74" t="s">
        <v>701</v>
      </c>
      <c r="N291" s="74" t="s">
        <v>712</v>
      </c>
      <c r="O291" s="81">
        <v>44021</v>
      </c>
      <c r="P291" s="82">
        <f>IFERROR(VLOOKUP(J291,'Obs Tecnicas'!$D:$I,5,0),O291)</f>
        <v>44372</v>
      </c>
      <c r="Q291" s="81" t="str">
        <f ca="1">IF(P291&lt;&gt;"",IF(P291+365&gt;TODAY(),"Calibrado","Vencido"),"")</f>
        <v>Vencido</v>
      </c>
      <c r="R291" s="83">
        <f>IFERROR(VLOOKUP(J291,'Obs Tecnicas'!$D:$G,2,0),"")</f>
        <v>12718</v>
      </c>
      <c r="S291" s="74" t="str">
        <f>IFERROR(VLOOKUP(J291,'Obs Tecnicas'!$D:$G,3,0),"Hexis")</f>
        <v>ER ANALITICA</v>
      </c>
      <c r="T291" s="74">
        <f>IFERROR(VLOOKUP(J291,'Obs Tecnicas'!$D:$G,4,0),"")</f>
        <v>0</v>
      </c>
      <c r="U291" s="2" t="s">
        <v>354</v>
      </c>
      <c r="V291" s="84">
        <f t="shared" si="9"/>
        <v>6</v>
      </c>
      <c r="W291" s="84">
        <v>6</v>
      </c>
      <c r="X291" s="2" t="e">
        <f>VLOOKUP(J291,Adicionados!B:M,12,0)</f>
        <v>#N/A</v>
      </c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  <c r="DA291" s="85"/>
      <c r="DB291" s="85"/>
      <c r="DC291" s="85"/>
      <c r="DD291" s="85"/>
      <c r="DE291" s="85"/>
      <c r="DF291" s="85"/>
      <c r="DG291" s="85"/>
      <c r="DH291" s="85"/>
      <c r="DI291" s="85"/>
      <c r="DJ291" s="85"/>
      <c r="DK291" s="85"/>
      <c r="DL291" s="85"/>
      <c r="DM291" s="85"/>
      <c r="DN291" s="85"/>
      <c r="DO291" s="85"/>
      <c r="DP291" s="85"/>
      <c r="DQ291" s="85"/>
      <c r="DR291" s="85"/>
      <c r="DS291" s="85"/>
      <c r="DT291" s="85"/>
      <c r="DU291" s="85"/>
      <c r="DV291" s="85"/>
      <c r="DW291" s="85"/>
      <c r="DX291" s="85"/>
      <c r="DY291" s="85"/>
      <c r="DZ291" s="85"/>
      <c r="EA291" s="85"/>
      <c r="EB291" s="85"/>
      <c r="EC291" s="85"/>
      <c r="ED291" s="85"/>
      <c r="EE291" s="85"/>
      <c r="EF291" s="85"/>
      <c r="EG291" s="85"/>
      <c r="EH291" s="85"/>
      <c r="EI291" s="85"/>
      <c r="EJ291" s="85"/>
      <c r="EK291" s="85"/>
      <c r="EL291" s="85"/>
      <c r="EM291" s="85"/>
      <c r="EN291" s="85"/>
      <c r="EO291" s="85"/>
      <c r="EP291" s="85"/>
      <c r="EQ291" s="85"/>
      <c r="ER291" s="85"/>
      <c r="ES291" s="85"/>
      <c r="ET291" s="85"/>
      <c r="EU291" s="85"/>
      <c r="EV291" s="85"/>
      <c r="EW291" s="85"/>
      <c r="EX291" s="85"/>
      <c r="EY291" s="85"/>
      <c r="EZ291" s="85"/>
      <c r="FA291" s="85"/>
      <c r="FB291" s="85"/>
      <c r="FC291" s="85"/>
      <c r="FD291" s="85"/>
      <c r="FE291" s="85"/>
      <c r="FF291" s="85"/>
      <c r="FG291" s="85"/>
      <c r="FH291" s="85"/>
      <c r="FI291" s="85"/>
      <c r="FJ291" s="85"/>
      <c r="FK291" s="85"/>
      <c r="FL291" s="85"/>
      <c r="FM291" s="85"/>
      <c r="FN291" s="85"/>
      <c r="FO291" s="85"/>
      <c r="FP291" s="85"/>
      <c r="FQ291" s="85"/>
      <c r="FR291" s="85"/>
      <c r="FS291" s="85"/>
      <c r="FT291" s="85"/>
      <c r="FU291" s="85"/>
      <c r="FV291" s="85"/>
      <c r="FW291" s="85"/>
      <c r="FX291" s="85"/>
      <c r="FY291" s="85"/>
      <c r="FZ291" s="85"/>
      <c r="GA291" s="85"/>
      <c r="GB291" s="85"/>
      <c r="GC291" s="85"/>
      <c r="GD291" s="85"/>
      <c r="GE291" s="85"/>
      <c r="GF291" s="85"/>
      <c r="GG291" s="85"/>
      <c r="GH291" s="85"/>
      <c r="GI291" s="85"/>
      <c r="GJ291" s="85"/>
      <c r="GK291" s="85"/>
      <c r="GL291" s="85"/>
      <c r="GM291" s="85"/>
      <c r="GN291" s="85"/>
      <c r="GO291" s="85"/>
      <c r="GP291" s="85"/>
      <c r="GQ291" s="85"/>
      <c r="GR291" s="85"/>
      <c r="GS291" s="85"/>
      <c r="GT291" s="85"/>
      <c r="GU291" s="85"/>
      <c r="GV291" s="85"/>
      <c r="GW291" s="85"/>
      <c r="GX291" s="85"/>
      <c r="GY291" s="85"/>
      <c r="GZ291" s="85"/>
      <c r="HA291" s="85"/>
      <c r="HB291" s="85"/>
      <c r="HC291" s="85"/>
      <c r="HD291" s="85"/>
      <c r="HE291" s="85"/>
      <c r="HF291" s="85"/>
      <c r="HG291" s="85"/>
      <c r="HH291" s="85"/>
      <c r="HI291" s="85"/>
      <c r="HJ291" s="85"/>
      <c r="HK291" s="85"/>
      <c r="HL291" s="85"/>
      <c r="HM291" s="85"/>
      <c r="HN291" s="85"/>
      <c r="HO291" s="85"/>
      <c r="HP291" s="85"/>
      <c r="HQ291" s="85"/>
      <c r="HR291" s="85"/>
      <c r="HS291" s="85"/>
      <c r="HT291" s="85"/>
      <c r="HU291" s="85"/>
      <c r="HV291" s="85"/>
      <c r="HW291" s="85"/>
      <c r="HX291" s="85"/>
      <c r="HY291" s="85"/>
      <c r="HZ291" s="85"/>
      <c r="IA291" s="85"/>
      <c r="IB291" s="85"/>
      <c r="IC291" s="85"/>
      <c r="ID291" s="85"/>
      <c r="IE291" s="85"/>
      <c r="IF291" s="85"/>
      <c r="IG291" s="85"/>
      <c r="IH291" s="85"/>
      <c r="II291" s="85"/>
      <c r="IJ291" s="85"/>
      <c r="IK291" s="85"/>
      <c r="IL291" s="85"/>
      <c r="IM291" s="85"/>
      <c r="IN291" s="85"/>
      <c r="IO291" s="85"/>
      <c r="IP291" s="85"/>
      <c r="IQ291" s="85"/>
      <c r="IR291" s="85"/>
      <c r="IS291" s="85"/>
      <c r="IT291" s="85"/>
      <c r="IU291" s="85"/>
      <c r="IV291" s="85"/>
      <c r="IW291" s="85"/>
      <c r="IX291" s="85"/>
      <c r="IY291" s="85"/>
      <c r="IZ291" s="85"/>
      <c r="JA291" s="85"/>
      <c r="JB291" s="85"/>
      <c r="JC291" s="85"/>
      <c r="JD291" s="85"/>
      <c r="JE291" s="85"/>
      <c r="JF291" s="85"/>
      <c r="JG291" s="85"/>
      <c r="JH291" s="85"/>
      <c r="JI291" s="85"/>
      <c r="JJ291" s="85"/>
      <c r="JK291" s="85"/>
      <c r="JL291" s="85"/>
      <c r="JM291" s="85"/>
      <c r="JN291" s="85"/>
      <c r="JO291" s="85"/>
      <c r="JP291" s="85"/>
      <c r="JQ291" s="85"/>
      <c r="JR291" s="85"/>
      <c r="JS291" s="85"/>
      <c r="JT291" s="85"/>
      <c r="JU291" s="85"/>
      <c r="JV291" s="85"/>
      <c r="JW291" s="85"/>
      <c r="JX291" s="85"/>
      <c r="JY291" s="85"/>
      <c r="JZ291" s="85"/>
      <c r="KA291" s="85"/>
      <c r="KB291" s="85"/>
      <c r="KC291" s="85"/>
      <c r="KD291" s="85"/>
      <c r="KE291" s="85"/>
      <c r="KF291" s="85"/>
      <c r="KG291" s="85"/>
      <c r="KH291" s="85"/>
      <c r="KI291" s="85"/>
      <c r="KJ291" s="85"/>
      <c r="KK291" s="85"/>
      <c r="KL291" s="85"/>
      <c r="KM291" s="85"/>
      <c r="KN291" s="85"/>
      <c r="KO291" s="85"/>
      <c r="KP291" s="85"/>
      <c r="KQ291" s="85"/>
      <c r="KR291" s="85"/>
      <c r="KS291" s="85"/>
      <c r="KT291" s="85"/>
      <c r="KU291" s="85"/>
      <c r="KV291" s="85"/>
      <c r="KW291" s="85"/>
      <c r="KX291" s="85"/>
      <c r="KY291" s="85"/>
      <c r="KZ291" s="85"/>
      <c r="LA291" s="85"/>
      <c r="LB291" s="85"/>
      <c r="LC291" s="85"/>
      <c r="LD291" s="85"/>
      <c r="LE291" s="85"/>
      <c r="LF291" s="85"/>
      <c r="LG291" s="85"/>
      <c r="LH291" s="85"/>
      <c r="LI291" s="85"/>
      <c r="LJ291" s="85"/>
      <c r="LK291" s="85"/>
      <c r="LL291" s="85"/>
      <c r="LM291" s="85"/>
      <c r="LN291" s="85"/>
      <c r="LO291" s="85"/>
      <c r="LP291" s="85"/>
      <c r="LQ291" s="85"/>
      <c r="LR291" s="85"/>
      <c r="LS291" s="85"/>
      <c r="LT291" s="85"/>
      <c r="LU291" s="85"/>
      <c r="LV291" s="85"/>
      <c r="LW291" s="85"/>
      <c r="LX291" s="85"/>
      <c r="LY291" s="85"/>
      <c r="LZ291" s="85"/>
      <c r="MA291" s="85"/>
      <c r="MB291" s="85"/>
      <c r="MC291" s="85"/>
      <c r="MD291" s="85"/>
      <c r="ME291" s="85"/>
      <c r="MF291" s="85"/>
      <c r="MG291" s="85"/>
      <c r="MH291" s="85"/>
      <c r="MI291" s="85"/>
      <c r="MJ291" s="85"/>
      <c r="MK291" s="85"/>
      <c r="ML291" s="85"/>
      <c r="MM291" s="85"/>
      <c r="MN291" s="85"/>
      <c r="MO291" s="85"/>
      <c r="MP291" s="85"/>
      <c r="MQ291" s="85"/>
      <c r="MR291" s="85"/>
      <c r="MS291" s="85"/>
      <c r="MT291" s="85"/>
      <c r="MU291" s="85"/>
      <c r="MV291" s="85"/>
      <c r="MW291" s="85"/>
      <c r="MX291" s="85"/>
      <c r="MY291" s="85"/>
      <c r="MZ291" s="85"/>
      <c r="NA291" s="85"/>
      <c r="NB291" s="85"/>
      <c r="NC291" s="85"/>
      <c r="ND291" s="85"/>
      <c r="NE291" s="85"/>
      <c r="NF291" s="85"/>
      <c r="NG291" s="85"/>
      <c r="NH291" s="85"/>
      <c r="NI291" s="85"/>
      <c r="NJ291" s="85"/>
      <c r="NK291" s="85"/>
      <c r="NL291" s="85"/>
      <c r="NM291" s="85"/>
      <c r="NN291" s="85"/>
      <c r="NO291" s="85"/>
      <c r="NP291" s="85"/>
      <c r="NQ291" s="85"/>
      <c r="NR291" s="85"/>
      <c r="NS291" s="85"/>
      <c r="NT291" s="85"/>
      <c r="NU291" s="85"/>
      <c r="NV291" s="85"/>
      <c r="NW291" s="85"/>
      <c r="NX291" s="85"/>
      <c r="NY291" s="85"/>
      <c r="NZ291" s="85"/>
      <c r="OA291" s="85"/>
      <c r="OB291" s="85"/>
      <c r="OC291" s="85"/>
      <c r="OD291" s="85"/>
      <c r="OE291" s="85"/>
      <c r="OF291" s="85"/>
      <c r="OG291" s="85"/>
      <c r="OH291" s="85"/>
      <c r="OI291" s="85"/>
      <c r="OJ291" s="85"/>
      <c r="OK291" s="85"/>
      <c r="OL291" s="85"/>
      <c r="OM291" s="85"/>
      <c r="ON291" s="85"/>
      <c r="OO291" s="85"/>
      <c r="OP291" s="85"/>
      <c r="OQ291" s="85"/>
      <c r="OR291" s="85"/>
      <c r="OS291" s="85"/>
      <c r="OT291" s="85"/>
      <c r="OU291" s="85"/>
      <c r="OV291" s="85"/>
      <c r="OW291" s="85"/>
      <c r="OX291" s="85"/>
      <c r="OY291" s="85"/>
      <c r="OZ291" s="85"/>
      <c r="PA291" s="85"/>
      <c r="PB291" s="85"/>
      <c r="PC291" s="85"/>
      <c r="PD291" s="85"/>
      <c r="PE291" s="85"/>
      <c r="PF291" s="85"/>
      <c r="PG291" s="85"/>
      <c r="PH291" s="85"/>
      <c r="PI291" s="85"/>
      <c r="PJ291" s="85"/>
      <c r="PK291" s="85"/>
      <c r="PL291" s="85"/>
      <c r="PM291" s="85"/>
      <c r="PN291" s="85"/>
      <c r="PO291" s="85"/>
      <c r="PP291" s="85"/>
      <c r="PQ291" s="85"/>
      <c r="PR291" s="85"/>
      <c r="PS291" s="85"/>
      <c r="PT291" s="85"/>
      <c r="PU291" s="85"/>
      <c r="PV291" s="85"/>
      <c r="PW291" s="85"/>
      <c r="PX291" s="85"/>
      <c r="PY291" s="85"/>
      <c r="PZ291" s="85"/>
      <c r="QA291" s="85"/>
      <c r="QB291" s="85"/>
      <c r="QC291" s="85"/>
      <c r="QD291" s="85"/>
      <c r="QE291" s="85"/>
      <c r="QF291" s="85"/>
      <c r="QG291" s="85"/>
      <c r="QH291" s="85"/>
      <c r="QI291" s="85"/>
      <c r="QJ291" s="85"/>
      <c r="QK291" s="85"/>
      <c r="QL291" s="85"/>
      <c r="QM291" s="85"/>
      <c r="QN291" s="85"/>
      <c r="QO291" s="85"/>
      <c r="QP291" s="85"/>
      <c r="QQ291" s="85"/>
      <c r="QR291" s="85"/>
      <c r="QS291" s="85"/>
      <c r="QT291" s="85"/>
      <c r="QU291" s="85"/>
      <c r="QV291" s="85"/>
      <c r="QW291" s="85"/>
      <c r="QX291" s="85"/>
      <c r="QY291" s="85"/>
      <c r="QZ291" s="85"/>
      <c r="RA291" s="85"/>
      <c r="RB291" s="85"/>
      <c r="RC291" s="85"/>
      <c r="RD291" s="85"/>
      <c r="RE291" s="85"/>
      <c r="RF291" s="85"/>
      <c r="RG291" s="85"/>
      <c r="RH291" s="85"/>
      <c r="RI291" s="85"/>
      <c r="RJ291" s="85"/>
      <c r="RK291" s="85"/>
      <c r="RL291" s="85"/>
      <c r="RM291" s="85"/>
      <c r="RN291" s="85"/>
      <c r="RO291" s="85"/>
      <c r="RP291" s="85"/>
      <c r="RQ291" s="85"/>
      <c r="RR291" s="85"/>
      <c r="RS291" s="85"/>
      <c r="RT291" s="85"/>
      <c r="RU291" s="85"/>
      <c r="RV291" s="85"/>
      <c r="RW291" s="85"/>
      <c r="RX291" s="85"/>
      <c r="RY291" s="85"/>
      <c r="RZ291" s="85"/>
      <c r="SA291" s="85"/>
      <c r="SB291" s="85"/>
      <c r="SC291" s="85"/>
      <c r="SD291" s="85"/>
      <c r="SE291" s="85"/>
      <c r="SF291" s="85"/>
      <c r="SG291" s="85"/>
      <c r="SH291" s="85"/>
      <c r="SI291" s="85"/>
      <c r="SJ291" s="85"/>
      <c r="SK291" s="85"/>
      <c r="SL291" s="85"/>
      <c r="SM291" s="85"/>
      <c r="SN291" s="85"/>
      <c r="SO291" s="85"/>
      <c r="SP291" s="85"/>
      <c r="SQ291" s="85"/>
      <c r="SR291" s="85"/>
      <c r="SS291" s="85"/>
      <c r="ST291" s="85"/>
      <c r="SU291" s="85"/>
      <c r="SV291" s="85"/>
      <c r="SW291" s="85"/>
      <c r="SX291" s="85"/>
      <c r="SY291" s="85"/>
      <c r="SZ291" s="85"/>
      <c r="TA291" s="85"/>
      <c r="TB291" s="85"/>
      <c r="TC291" s="85"/>
      <c r="TD291" s="85"/>
      <c r="TE291" s="85"/>
      <c r="TF291" s="85"/>
      <c r="TG291" s="85"/>
      <c r="TH291" s="85"/>
      <c r="TI291" s="85"/>
      <c r="TJ291" s="85"/>
      <c r="TK291" s="85"/>
      <c r="TL291" s="85"/>
      <c r="TM291" s="85"/>
      <c r="TN291" s="85"/>
      <c r="TO291" s="85"/>
      <c r="TP291" s="85"/>
      <c r="TQ291" s="85"/>
      <c r="TR291" s="85"/>
      <c r="TS291" s="85"/>
      <c r="TT291" s="85"/>
      <c r="TU291" s="85"/>
      <c r="TV291" s="85"/>
      <c r="TW291" s="85"/>
      <c r="TX291" s="85"/>
      <c r="TY291" s="85"/>
      <c r="TZ291" s="85"/>
      <c r="UA291" s="85"/>
      <c r="UB291" s="85"/>
      <c r="UC291" s="85"/>
      <c r="UD291" s="85"/>
      <c r="UE291" s="85"/>
      <c r="UF291" s="85"/>
      <c r="UG291" s="85"/>
      <c r="UH291" s="85"/>
      <c r="UI291" s="85"/>
      <c r="UJ291" s="85"/>
      <c r="UK291" s="85"/>
      <c r="UL291" s="85"/>
      <c r="UM291" s="85"/>
      <c r="UN291" s="85"/>
      <c r="UO291" s="85"/>
      <c r="UP291" s="85"/>
      <c r="UQ291" s="85"/>
      <c r="UR291" s="85"/>
      <c r="US291" s="85"/>
      <c r="UT291" s="85"/>
      <c r="UU291" s="85"/>
      <c r="UV291" s="85"/>
      <c r="UW291" s="85"/>
      <c r="UX291" s="85"/>
      <c r="UY291" s="85"/>
      <c r="UZ291" s="85"/>
      <c r="VA291" s="85"/>
      <c r="VB291" s="85"/>
      <c r="VC291" s="85"/>
      <c r="VD291" s="85"/>
      <c r="VE291" s="85"/>
      <c r="VF291" s="85"/>
      <c r="VG291" s="85"/>
      <c r="VH291" s="85"/>
      <c r="VI291" s="85"/>
      <c r="VJ291" s="85"/>
      <c r="VK291" s="85"/>
      <c r="VL291" s="85"/>
      <c r="VM291" s="85"/>
      <c r="VN291" s="85"/>
      <c r="VO291" s="85"/>
      <c r="VP291" s="85"/>
      <c r="VQ291" s="85"/>
      <c r="VR291" s="85"/>
      <c r="VS291" s="85"/>
      <c r="VT291" s="85"/>
      <c r="VU291" s="85"/>
      <c r="VV291" s="85"/>
      <c r="VW291" s="85"/>
      <c r="VX291" s="85"/>
      <c r="VY291" s="85"/>
      <c r="VZ291" s="85"/>
      <c r="WA291" s="85"/>
      <c r="WB291" s="85"/>
      <c r="WC291" s="85"/>
      <c r="WD291" s="85"/>
      <c r="WE291" s="85"/>
      <c r="WF291" s="85"/>
      <c r="WG291" s="85"/>
      <c r="WH291" s="85"/>
      <c r="WI291" s="85"/>
      <c r="WJ291" s="85"/>
      <c r="WK291" s="85"/>
      <c r="WL291" s="85"/>
      <c r="WM291" s="85"/>
      <c r="WN291" s="85"/>
      <c r="WO291" s="85"/>
      <c r="WP291" s="85"/>
      <c r="WQ291" s="85"/>
      <c r="WR291" s="85"/>
      <c r="WS291" s="85"/>
      <c r="WT291" s="85"/>
      <c r="WU291" s="85"/>
      <c r="WV291" s="85"/>
      <c r="WW291" s="85"/>
      <c r="WX291" s="85"/>
      <c r="WY291" s="85"/>
      <c r="WZ291" s="85"/>
      <c r="XA291" s="85"/>
      <c r="XB291" s="85"/>
      <c r="XC291" s="85"/>
      <c r="XD291" s="85"/>
      <c r="XE291" s="85"/>
      <c r="XF291" s="85"/>
      <c r="XG291" s="85"/>
      <c r="XH291" s="85"/>
      <c r="XI291" s="85"/>
      <c r="XJ291" s="85"/>
      <c r="XK291" s="85"/>
      <c r="XL291" s="85"/>
      <c r="XM291" s="85"/>
      <c r="XN291" s="85"/>
      <c r="XO291" s="85"/>
      <c r="XP291" s="85"/>
      <c r="XQ291" s="85"/>
      <c r="XR291" s="85"/>
      <c r="XS291" s="85"/>
      <c r="XT291" s="85"/>
      <c r="XU291" s="85"/>
      <c r="XV291" s="85"/>
      <c r="XW291" s="85"/>
      <c r="XX291" s="85"/>
      <c r="XY291" s="85"/>
      <c r="XZ291" s="85"/>
      <c r="YA291" s="85"/>
      <c r="YB291" s="85"/>
      <c r="YC291" s="85"/>
      <c r="YD291" s="85"/>
      <c r="YE291" s="85"/>
      <c r="YF291" s="85"/>
      <c r="YG291" s="85"/>
      <c r="YH291" s="85"/>
      <c r="YI291" s="85"/>
      <c r="YJ291" s="85"/>
      <c r="YK291" s="85"/>
      <c r="YL291" s="85"/>
      <c r="YM291" s="85"/>
      <c r="YN291" s="85"/>
      <c r="YO291" s="85"/>
      <c r="YP291" s="85"/>
      <c r="YQ291" s="85"/>
      <c r="YR291" s="85"/>
      <c r="YS291" s="85"/>
      <c r="YT291" s="85"/>
      <c r="YU291" s="85"/>
      <c r="YV291" s="85"/>
      <c r="YW291" s="85"/>
      <c r="YX291" s="85"/>
      <c r="YY291" s="85"/>
      <c r="YZ291" s="85"/>
      <c r="ZA291" s="85"/>
      <c r="ZB291" s="85"/>
      <c r="ZC291" s="85"/>
      <c r="ZD291" s="85"/>
      <c r="ZE291" s="85"/>
      <c r="ZF291" s="85"/>
      <c r="ZG291" s="85"/>
      <c r="ZH291" s="85"/>
      <c r="ZI291" s="85"/>
      <c r="ZJ291" s="85"/>
      <c r="ZK291" s="85"/>
      <c r="ZL291" s="85"/>
      <c r="ZM291" s="85"/>
      <c r="ZN291" s="85"/>
      <c r="ZO291" s="85"/>
      <c r="ZP291" s="85"/>
      <c r="ZQ291" s="85"/>
      <c r="ZR291" s="85"/>
      <c r="ZS291" s="85"/>
      <c r="ZT291" s="85"/>
      <c r="ZU291" s="85"/>
      <c r="ZV291" s="85"/>
      <c r="ZW291" s="85"/>
      <c r="ZX291" s="85"/>
      <c r="ZY291" s="85"/>
      <c r="ZZ291" s="85"/>
      <c r="AAA291" s="85"/>
      <c r="AAB291" s="85"/>
      <c r="AAC291" s="85"/>
      <c r="AAD291" s="85"/>
      <c r="AAE291" s="85"/>
      <c r="AAF291" s="85"/>
      <c r="AAG291" s="85"/>
      <c r="AAH291" s="85"/>
      <c r="AAI291" s="85"/>
      <c r="AAJ291" s="85"/>
      <c r="AAK291" s="85"/>
      <c r="AAL291" s="85"/>
      <c r="AAM291" s="85"/>
      <c r="AAN291" s="85"/>
      <c r="AAO291" s="85"/>
      <c r="AAP291" s="85"/>
      <c r="AAQ291" s="85"/>
      <c r="AAR291" s="85"/>
      <c r="AAS291" s="85"/>
      <c r="AAT291" s="85"/>
      <c r="AAU291" s="85"/>
      <c r="AAV291" s="85"/>
      <c r="AAW291" s="85"/>
      <c r="AAX291" s="85"/>
      <c r="AAY291" s="85"/>
      <c r="AAZ291" s="85"/>
      <c r="ABA291" s="85"/>
      <c r="ABB291" s="85"/>
      <c r="ABC291" s="85"/>
      <c r="ABD291" s="85"/>
      <c r="ABE291" s="85"/>
      <c r="ABF291" s="85"/>
      <c r="ABG291" s="85"/>
      <c r="ABH291" s="85"/>
      <c r="ABI291" s="85"/>
      <c r="ABJ291" s="85"/>
      <c r="ABK291" s="85"/>
      <c r="ABL291" s="85"/>
      <c r="ABM291" s="85"/>
      <c r="ABN291" s="85"/>
      <c r="ABO291" s="85"/>
      <c r="ABP291" s="85"/>
      <c r="ABQ291" s="85"/>
      <c r="ABR291" s="85"/>
      <c r="ABS291" s="85"/>
      <c r="ABT291" s="85"/>
      <c r="ABU291" s="85"/>
      <c r="ABV291" s="85"/>
      <c r="ABW291" s="85"/>
      <c r="ABX291" s="85"/>
      <c r="ABY291" s="85"/>
      <c r="ABZ291" s="85"/>
      <c r="ACA291" s="85"/>
      <c r="ACB291" s="85"/>
      <c r="ACC291" s="85"/>
      <c r="ACD291" s="85"/>
      <c r="ACE291" s="85"/>
      <c r="ACF291" s="85"/>
      <c r="ACG291" s="85"/>
      <c r="ACH291" s="85"/>
      <c r="ACI291" s="85"/>
      <c r="ACJ291" s="85"/>
      <c r="ACK291" s="85"/>
      <c r="ACL291" s="85"/>
      <c r="ACM291" s="85"/>
      <c r="ACN291" s="85"/>
      <c r="ACO291" s="85"/>
      <c r="ACP291" s="85"/>
      <c r="ACQ291" s="85"/>
      <c r="ACR291" s="85"/>
      <c r="ACS291" s="85"/>
      <c r="ACT291" s="85"/>
      <c r="ACU291" s="85"/>
      <c r="ACV291" s="85"/>
      <c r="ACW291" s="85"/>
      <c r="ACX291" s="85"/>
      <c r="ACY291" s="85"/>
      <c r="ACZ291" s="85"/>
      <c r="ADA291" s="85"/>
      <c r="ADB291" s="85"/>
      <c r="ADC291" s="85"/>
      <c r="ADD291" s="85"/>
      <c r="ADE291" s="85"/>
      <c r="ADF291" s="85"/>
      <c r="ADG291" s="85"/>
      <c r="ADH291" s="85"/>
      <c r="ADI291" s="85"/>
      <c r="ADJ291" s="85"/>
      <c r="ADK291" s="85"/>
      <c r="ADL291" s="85"/>
      <c r="ADM291" s="85"/>
      <c r="ADN291" s="85"/>
      <c r="ADO291" s="85"/>
      <c r="ADP291" s="85"/>
      <c r="ADQ291" s="85"/>
      <c r="ADR291" s="85"/>
      <c r="ADS291" s="85"/>
      <c r="ADT291" s="85"/>
      <c r="ADU291" s="85"/>
      <c r="ADV291" s="85"/>
      <c r="ADW291" s="85"/>
      <c r="ADX291" s="85"/>
      <c r="ADY291" s="85"/>
      <c r="ADZ291" s="85"/>
      <c r="AEA291" s="85"/>
      <c r="AEB291" s="85"/>
      <c r="AEC291" s="85"/>
      <c r="AED291" s="85"/>
      <c r="AEE291" s="85"/>
      <c r="AEF291" s="85"/>
      <c r="AEG291" s="85"/>
      <c r="AEH291" s="85"/>
      <c r="AEI291" s="85"/>
      <c r="AEJ291" s="85"/>
      <c r="AEK291" s="85"/>
      <c r="AEL291" s="85"/>
      <c r="AEM291" s="85"/>
      <c r="AEN291" s="85"/>
      <c r="AEO291" s="85"/>
      <c r="AEP291" s="85"/>
      <c r="AEQ291" s="85"/>
      <c r="AER291" s="85"/>
      <c r="AES291" s="85"/>
      <c r="AET291" s="85"/>
      <c r="AEU291" s="85"/>
      <c r="AEV291" s="85"/>
      <c r="AEW291" s="85"/>
      <c r="AEX291" s="85"/>
      <c r="AEY291" s="85"/>
      <c r="AEZ291" s="85"/>
      <c r="AFA291" s="85"/>
      <c r="AFB291" s="85"/>
      <c r="AFC291" s="85"/>
      <c r="AFD291" s="85"/>
      <c r="AFE291" s="85"/>
      <c r="AFF291" s="85"/>
      <c r="AFG291" s="85"/>
      <c r="AFH291" s="85"/>
      <c r="AFI291" s="85"/>
      <c r="AFJ291" s="85"/>
      <c r="AFK291" s="85"/>
      <c r="AFL291" s="85"/>
      <c r="AFM291" s="85"/>
      <c r="AFN291" s="85"/>
      <c r="AFO291" s="85"/>
      <c r="AFP291" s="85"/>
      <c r="AFQ291" s="85"/>
      <c r="AFR291" s="85"/>
      <c r="AFS291" s="85"/>
      <c r="AFT291" s="85"/>
      <c r="AFU291" s="85"/>
      <c r="AFV291" s="85"/>
      <c r="AFW291" s="85"/>
      <c r="AFX291" s="85"/>
      <c r="AFY291" s="85"/>
      <c r="AFZ291" s="85"/>
      <c r="AGA291" s="85"/>
      <c r="AGB291" s="85"/>
      <c r="AGC291" s="85"/>
      <c r="AGD291" s="85"/>
      <c r="AGE291" s="85"/>
      <c r="AGF291" s="85"/>
      <c r="AGG291" s="85"/>
      <c r="AGH291" s="85"/>
      <c r="AGI291" s="85"/>
      <c r="AGJ291" s="85"/>
      <c r="AGK291" s="85"/>
      <c r="AGL291" s="85"/>
      <c r="AGM291" s="85"/>
      <c r="AGN291" s="85"/>
      <c r="AGO291" s="85"/>
      <c r="AGP291" s="85"/>
      <c r="AGQ291" s="85"/>
      <c r="AGR291" s="85"/>
      <c r="AGS291" s="85"/>
      <c r="AGT291" s="85"/>
      <c r="AGU291" s="85"/>
      <c r="AGV291" s="85"/>
      <c r="AGW291" s="85"/>
      <c r="AGX291" s="85"/>
      <c r="AGY291" s="85"/>
      <c r="AGZ291" s="85"/>
      <c r="AHA291" s="85"/>
      <c r="AHB291" s="85"/>
      <c r="AHC291" s="85"/>
      <c r="AHD291" s="85"/>
      <c r="AHE291" s="85"/>
      <c r="AHF291" s="85"/>
      <c r="AHG291" s="85"/>
      <c r="AHH291" s="85"/>
      <c r="AHI291" s="85"/>
      <c r="AHJ291" s="85"/>
      <c r="AHK291" s="85"/>
      <c r="AHL291" s="85"/>
      <c r="AHM291" s="85"/>
      <c r="AHN291" s="85"/>
      <c r="AHO291" s="85"/>
      <c r="AHP291" s="85"/>
      <c r="AHQ291" s="85"/>
      <c r="AHR291" s="85"/>
      <c r="AHS291" s="85"/>
      <c r="AHT291" s="85"/>
      <c r="AHU291" s="85"/>
      <c r="AHV291" s="85"/>
      <c r="AHW291" s="85"/>
      <c r="AHX291" s="85"/>
      <c r="AHY291" s="85"/>
      <c r="AHZ291" s="85"/>
      <c r="AIA291" s="85"/>
      <c r="AIB291" s="85"/>
      <c r="AIC291" s="85"/>
      <c r="AID291" s="85"/>
      <c r="AIE291" s="85"/>
      <c r="AIF291" s="85"/>
      <c r="AIG291" s="85"/>
      <c r="AIH291" s="85"/>
      <c r="AII291" s="85"/>
      <c r="AIJ291" s="85"/>
      <c r="AIK291" s="85"/>
      <c r="AIL291" s="85"/>
      <c r="AIM291" s="85"/>
      <c r="AIN291" s="85"/>
      <c r="AIO291" s="85"/>
      <c r="AIP291" s="85"/>
      <c r="AIQ291" s="85"/>
      <c r="AIR291" s="85"/>
      <c r="AIS291" s="85"/>
      <c r="AIT291" s="85"/>
      <c r="AIU291" s="85"/>
      <c r="AIV291" s="85"/>
      <c r="AIW291" s="85"/>
      <c r="AIX291" s="85"/>
      <c r="AIY291" s="85"/>
      <c r="AIZ291" s="85"/>
      <c r="AJA291" s="85"/>
      <c r="AJB291" s="85"/>
      <c r="AJC291" s="85"/>
      <c r="AJD291" s="85"/>
      <c r="AJE291" s="85"/>
      <c r="AJF291" s="85"/>
      <c r="AJG291" s="85"/>
      <c r="AJH291" s="85"/>
      <c r="AJI291" s="85"/>
      <c r="AJJ291" s="85"/>
      <c r="AJK291" s="85"/>
      <c r="AJL291" s="85"/>
      <c r="AJM291" s="85"/>
      <c r="AJN291" s="85"/>
      <c r="AJO291" s="85"/>
      <c r="AJP291" s="85"/>
      <c r="AJQ291" s="85"/>
      <c r="AJR291" s="85"/>
      <c r="AJS291" s="85"/>
      <c r="AJT291" s="85"/>
      <c r="AJU291" s="85"/>
      <c r="AJV291" s="85"/>
      <c r="AJW291" s="85"/>
      <c r="AJX291" s="85"/>
      <c r="AJY291" s="85"/>
      <c r="AJZ291" s="85"/>
      <c r="AKA291" s="85"/>
      <c r="AKB291" s="85"/>
      <c r="AKC291" s="85"/>
      <c r="AKD291" s="85"/>
      <c r="AKE291" s="85"/>
      <c r="AKF291" s="85"/>
      <c r="AKG291" s="85"/>
      <c r="AKH291" s="85"/>
      <c r="AKI291" s="85"/>
      <c r="AKJ291" s="85"/>
      <c r="AKK291" s="85"/>
      <c r="AKL291" s="85"/>
      <c r="AKM291" s="85"/>
      <c r="AKN291" s="85"/>
      <c r="AKO291" s="85"/>
      <c r="AKP291" s="85"/>
      <c r="AKQ291" s="85"/>
      <c r="AKR291" s="85"/>
      <c r="AKS291" s="85"/>
      <c r="AKT291" s="85"/>
      <c r="AKU291" s="85"/>
      <c r="AKV291" s="85"/>
      <c r="AKW291" s="85"/>
      <c r="AKX291" s="85"/>
      <c r="AKY291" s="85"/>
      <c r="AKZ291" s="85"/>
      <c r="ALA291" s="85"/>
      <c r="ALB291" s="85"/>
      <c r="ALC291" s="85"/>
      <c r="ALD291" s="85"/>
      <c r="ALE291" s="85"/>
      <c r="ALF291" s="85"/>
      <c r="ALG291" s="85"/>
      <c r="ALH291" s="85"/>
      <c r="ALI291" s="85"/>
      <c r="ALJ291" s="85"/>
      <c r="ALK291" s="85"/>
      <c r="ALL291" s="85"/>
      <c r="ALM291" s="85"/>
      <c r="ALN291" s="85"/>
      <c r="ALO291" s="85"/>
      <c r="ALP291" s="85"/>
      <c r="ALQ291" s="85"/>
      <c r="ALR291" s="85"/>
      <c r="ALS291" s="85"/>
      <c r="ALT291" s="85"/>
      <c r="ALU291" s="85"/>
      <c r="ALV291" s="85"/>
      <c r="ALW291" s="85"/>
      <c r="ALX291" s="85"/>
      <c r="ALY291" s="85"/>
      <c r="ALZ291" s="85"/>
      <c r="AMA291" s="85"/>
      <c r="AMB291" s="85"/>
      <c r="AMC291" s="85"/>
      <c r="AMD291" s="85"/>
      <c r="AME291" s="85"/>
      <c r="AMF291" s="85"/>
      <c r="AMG291" s="85"/>
      <c r="AMH291" s="85"/>
      <c r="AMI291" s="85"/>
      <c r="AMJ291" s="85"/>
    </row>
    <row r="292" spans="1:1024" ht="15" customHeight="1">
      <c r="A292" s="74" t="s">
        <v>67</v>
      </c>
      <c r="B292" s="74" t="s">
        <v>698</v>
      </c>
      <c r="C292" s="79" t="s">
        <v>699</v>
      </c>
      <c r="D292" s="74" t="s">
        <v>700</v>
      </c>
      <c r="E292" s="74" t="s">
        <v>532</v>
      </c>
      <c r="F292" s="79" t="s">
        <v>533</v>
      </c>
      <c r="G292" s="74" t="s">
        <v>97</v>
      </c>
      <c r="H292" s="74" t="s">
        <v>534</v>
      </c>
      <c r="I292" s="74" t="s">
        <v>83</v>
      </c>
      <c r="J292" s="80">
        <v>614031</v>
      </c>
      <c r="K292" s="74" t="s">
        <v>84</v>
      </c>
      <c r="L292" s="74" t="s">
        <v>366</v>
      </c>
      <c r="M292" s="74" t="s">
        <v>701</v>
      </c>
      <c r="N292" s="74" t="s">
        <v>78</v>
      </c>
      <c r="O292" s="81"/>
      <c r="P292" s="82">
        <f>IFERROR(VLOOKUP(J292,'Obs Tecnicas'!$D:$I,5,0),O292)</f>
        <v>44732</v>
      </c>
      <c r="Q292" s="81" t="str">
        <f ca="1">IF(P292&lt;&gt;"",IF(P292+365&gt;TODAY(),"Calibrado","Vencido"),"")</f>
        <v>Calibrado</v>
      </c>
      <c r="R292" s="83">
        <f>IFERROR(VLOOKUP(J292,'Obs Tecnicas'!$D:$G,2,0),"")</f>
        <v>16924</v>
      </c>
      <c r="S292" s="74" t="str">
        <f>IFERROR(VLOOKUP(J292,'Obs Tecnicas'!$D:$G,3,0),"Hexis")</f>
        <v>ER ANALITICA</v>
      </c>
      <c r="T292" s="74">
        <f>IFERROR(VLOOKUP(J292,'Obs Tecnicas'!$D:$G,4,0),"")</f>
        <v>0</v>
      </c>
      <c r="U292" s="2" t="s">
        <v>332</v>
      </c>
      <c r="V292" s="84">
        <f t="shared" si="9"/>
        <v>6</v>
      </c>
      <c r="W292" s="84">
        <v>9</v>
      </c>
      <c r="X292" s="2" t="e">
        <f>VLOOKUP(J292,Adicionados!B:M,12,0)</f>
        <v>#N/A</v>
      </c>
    </row>
    <row r="293" spans="1:1024" ht="15" customHeight="1">
      <c r="A293" s="74" t="s">
        <v>67</v>
      </c>
      <c r="B293" s="74" t="s">
        <v>698</v>
      </c>
      <c r="C293" s="79" t="s">
        <v>699</v>
      </c>
      <c r="D293" s="74" t="s">
        <v>700</v>
      </c>
      <c r="E293" s="74" t="s">
        <v>532</v>
      </c>
      <c r="F293" s="79" t="s">
        <v>533</v>
      </c>
      <c r="G293" s="74" t="s">
        <v>97</v>
      </c>
      <c r="H293" s="74" t="s">
        <v>534</v>
      </c>
      <c r="I293" s="74" t="s">
        <v>86</v>
      </c>
      <c r="J293" s="80">
        <v>2901959</v>
      </c>
      <c r="K293" s="74" t="s">
        <v>136</v>
      </c>
      <c r="L293" s="74" t="s">
        <v>137</v>
      </c>
      <c r="M293" s="74" t="s">
        <v>701</v>
      </c>
      <c r="N293" s="74" t="s">
        <v>78</v>
      </c>
      <c r="O293" s="81">
        <v>43979</v>
      </c>
      <c r="P293" s="82">
        <f>IFERROR(VLOOKUP(J293,'Obs Tecnicas'!$D:$I,5,0),O293)</f>
        <v>44732</v>
      </c>
      <c r="Q293" s="81" t="str">
        <f ca="1">IF(P293&lt;&gt;"",IF(P293+365&gt;TODAY(),"Calibrado","Vencido"),"")</f>
        <v>Calibrado</v>
      </c>
      <c r="R293" s="83">
        <f>IFERROR(VLOOKUP(J293,'Obs Tecnicas'!$D:$G,2,0),"")</f>
        <v>16922</v>
      </c>
      <c r="S293" s="74" t="str">
        <f>IFERROR(VLOOKUP(J293,'Obs Tecnicas'!$D:$G,3,0),"Hexis")</f>
        <v>ER ANALITICA</v>
      </c>
      <c r="T293" s="74">
        <f>IFERROR(VLOOKUP(J293,'Obs Tecnicas'!$D:$G,4,0),"")</f>
        <v>0</v>
      </c>
      <c r="U293" s="2" t="s">
        <v>332</v>
      </c>
      <c r="V293" s="84">
        <f t="shared" si="9"/>
        <v>6</v>
      </c>
      <c r="W293" s="84">
        <v>5</v>
      </c>
      <c r="X293" s="2" t="e">
        <f>VLOOKUP(J293,Adicionados!B:M,12,0)</f>
        <v>#N/A</v>
      </c>
    </row>
    <row r="294" spans="1:1024" ht="15" customHeight="1">
      <c r="A294" s="74" t="s">
        <v>67</v>
      </c>
      <c r="B294" s="74" t="s">
        <v>698</v>
      </c>
      <c r="C294" s="79" t="s">
        <v>699</v>
      </c>
      <c r="D294" s="74" t="s">
        <v>700</v>
      </c>
      <c r="E294" s="74" t="s">
        <v>532</v>
      </c>
      <c r="F294" s="79" t="s">
        <v>533</v>
      </c>
      <c r="G294" s="74" t="s">
        <v>97</v>
      </c>
      <c r="H294" s="74" t="s">
        <v>534</v>
      </c>
      <c r="I294" s="74" t="s">
        <v>83</v>
      </c>
      <c r="J294" s="87">
        <v>4240430</v>
      </c>
      <c r="K294" s="87" t="s">
        <v>84</v>
      </c>
      <c r="L294" s="87" t="s">
        <v>366</v>
      </c>
      <c r="M294" s="47" t="s">
        <v>701</v>
      </c>
      <c r="N294" s="47" t="s">
        <v>78</v>
      </c>
      <c r="O294" s="81"/>
      <c r="P294" s="82">
        <f>IFERROR(VLOOKUP(J294,'Obs Tecnicas'!$D:$I,5,0),O294)</f>
        <v>44732</v>
      </c>
      <c r="Q294" s="81" t="str">
        <f ca="1">IF(P294&lt;&gt;"",IF(P294+365&gt;TODAY(),"Calibrado","Vencido"),"")</f>
        <v>Calibrado</v>
      </c>
      <c r="R294" s="83">
        <f>IFERROR(VLOOKUP(J294,'Obs Tecnicas'!$D:$G,2,0),"")</f>
        <v>16925</v>
      </c>
      <c r="S294" s="74" t="str">
        <f>IFERROR(VLOOKUP(J294,'Obs Tecnicas'!$D:$G,3,0),"Hexis")</f>
        <v>ER ANALITICA</v>
      </c>
      <c r="T294" s="74">
        <f>IFERROR(VLOOKUP(J294,'Obs Tecnicas'!$D:$G,4,0),"")</f>
        <v>0</v>
      </c>
      <c r="U294" s="2" t="s">
        <v>332</v>
      </c>
      <c r="V294" s="84">
        <f t="shared" si="9"/>
        <v>6</v>
      </c>
      <c r="W294" s="84"/>
      <c r="X294" s="2">
        <f>VLOOKUP(J294,Adicionados!B:M,12,0)</f>
        <v>22</v>
      </c>
    </row>
    <row r="295" spans="1:1024" ht="15" customHeight="1">
      <c r="A295" s="74" t="s">
        <v>67</v>
      </c>
      <c r="B295" s="74" t="s">
        <v>698</v>
      </c>
      <c r="C295" s="79" t="s">
        <v>699</v>
      </c>
      <c r="D295" s="74" t="s">
        <v>700</v>
      </c>
      <c r="E295" s="74" t="s">
        <v>532</v>
      </c>
      <c r="F295" s="79" t="s">
        <v>533</v>
      </c>
      <c r="G295" s="74" t="s">
        <v>97</v>
      </c>
      <c r="H295" s="74" t="s">
        <v>534</v>
      </c>
      <c r="I295" s="74" t="s">
        <v>79</v>
      </c>
      <c r="J295" s="80">
        <v>1201020001</v>
      </c>
      <c r="K295" s="74" t="s">
        <v>81</v>
      </c>
      <c r="L295" s="87" t="s">
        <v>186</v>
      </c>
      <c r="M295" s="74" t="s">
        <v>701</v>
      </c>
      <c r="N295" s="74" t="s">
        <v>78</v>
      </c>
      <c r="O295" s="81">
        <v>43978</v>
      </c>
      <c r="P295" s="82">
        <f>IFERROR(VLOOKUP(J295,'Obs Tecnicas'!$D:$I,5,0),O295)</f>
        <v>44732</v>
      </c>
      <c r="Q295" s="81" t="str">
        <f ca="1">IF(P295&lt;&gt;"",IF(P295+365&gt;TODAY(),"Calibrado","Vencido"),"")</f>
        <v>Calibrado</v>
      </c>
      <c r="R295" s="83">
        <f>IFERROR(VLOOKUP(J295,'Obs Tecnicas'!$D:$G,2,0),"")</f>
        <v>16923</v>
      </c>
      <c r="S295" s="74" t="str">
        <f>IFERROR(VLOOKUP(J295,'Obs Tecnicas'!$D:$G,3,0),"Hexis")</f>
        <v>ER ANALITICA</v>
      </c>
      <c r="T295" s="74">
        <f>IFERROR(VLOOKUP(J295,'Obs Tecnicas'!$D:$G,4,0),"")</f>
        <v>0</v>
      </c>
      <c r="U295" s="2" t="s">
        <v>332</v>
      </c>
      <c r="V295" s="84">
        <f t="shared" si="9"/>
        <v>6</v>
      </c>
      <c r="W295" s="84">
        <v>4</v>
      </c>
      <c r="X295" s="2" t="e">
        <f>VLOOKUP(J295,Adicionados!B:M,12,0)</f>
        <v>#N/A</v>
      </c>
    </row>
    <row r="296" spans="1:1024" ht="15" customHeight="1">
      <c r="A296" s="74" t="s">
        <v>67</v>
      </c>
      <c r="B296" s="74" t="s">
        <v>702</v>
      </c>
      <c r="C296" s="79" t="s">
        <v>533</v>
      </c>
      <c r="D296" s="74" t="s">
        <v>703</v>
      </c>
      <c r="E296" s="74" t="s">
        <v>532</v>
      </c>
      <c r="F296" s="79" t="s">
        <v>533</v>
      </c>
      <c r="G296" s="74" t="s">
        <v>97</v>
      </c>
      <c r="H296" s="74" t="s">
        <v>534</v>
      </c>
      <c r="I296" s="74" t="s">
        <v>83</v>
      </c>
      <c r="J296" s="80" t="s">
        <v>704</v>
      </c>
      <c r="K296" s="74" t="s">
        <v>84</v>
      </c>
      <c r="L296" s="74" t="s">
        <v>85</v>
      </c>
      <c r="M296" s="74" t="s">
        <v>701</v>
      </c>
      <c r="N296" s="74" t="s">
        <v>78</v>
      </c>
      <c r="O296" s="81">
        <v>43977</v>
      </c>
      <c r="P296" s="82">
        <f>IFERROR(VLOOKUP(J296,'Obs Tecnicas'!$D:$I,5,0),O296)</f>
        <v>44333</v>
      </c>
      <c r="Q296" s="81" t="str">
        <f ca="1">IF(P296&lt;&gt;"",IF(P296+365&gt;TODAY(),"Calibrado","Vencido"),"")</f>
        <v>Vencido</v>
      </c>
      <c r="R296" s="83">
        <f>IFERROR(VLOOKUP(J296,'Obs Tecnicas'!$D:$G,2,0),"")</f>
        <v>12348</v>
      </c>
      <c r="S296" s="74" t="str">
        <f>IFERROR(VLOOKUP(J296,'Obs Tecnicas'!$D:$G,3,0),"Hexis")</f>
        <v>ER ANALITICA</v>
      </c>
      <c r="T296" s="74">
        <f>IFERROR(VLOOKUP(J296,'Obs Tecnicas'!$D:$G,4,0),"")</f>
        <v>0</v>
      </c>
      <c r="U296" s="2" t="s">
        <v>354</v>
      </c>
      <c r="V296" s="84">
        <f t="shared" si="9"/>
        <v>5</v>
      </c>
      <c r="W296" s="84">
        <v>4</v>
      </c>
      <c r="X296" s="2" t="e">
        <f>VLOOKUP(J296,Adicionados!B:M,12,0)</f>
        <v>#N/A</v>
      </c>
    </row>
    <row r="297" spans="1:1024" ht="15" customHeight="1">
      <c r="A297" s="74" t="s">
        <v>67</v>
      </c>
      <c r="B297" s="74" t="s">
        <v>702</v>
      </c>
      <c r="C297" s="79" t="s">
        <v>533</v>
      </c>
      <c r="D297" s="74" t="s">
        <v>703</v>
      </c>
      <c r="E297" s="74" t="s">
        <v>532</v>
      </c>
      <c r="F297" s="79" t="s">
        <v>533</v>
      </c>
      <c r="G297" s="74" t="s">
        <v>97</v>
      </c>
      <c r="H297" s="74" t="s">
        <v>534</v>
      </c>
      <c r="I297" s="74" t="s">
        <v>89</v>
      </c>
      <c r="J297" s="80" t="s">
        <v>705</v>
      </c>
      <c r="K297" s="74" t="s">
        <v>81</v>
      </c>
      <c r="L297" s="74" t="s">
        <v>91</v>
      </c>
      <c r="M297" s="74" t="s">
        <v>701</v>
      </c>
      <c r="N297" s="74" t="s">
        <v>78</v>
      </c>
      <c r="O297" s="81">
        <v>43978</v>
      </c>
      <c r="P297" s="82">
        <f>IFERROR(VLOOKUP(J297,'Obs Tecnicas'!$D:$I,5,0),O297)</f>
        <v>44333</v>
      </c>
      <c r="Q297" s="81" t="str">
        <f ca="1">IF(P297&lt;&gt;"",IF(P297+365&gt;TODAY(),"Calibrado","Vencido"),"")</f>
        <v>Vencido</v>
      </c>
      <c r="R297" s="83">
        <f>IFERROR(VLOOKUP(J297,'Obs Tecnicas'!$D:$G,2,0),"")</f>
        <v>12328</v>
      </c>
      <c r="S297" s="74" t="str">
        <f>IFERROR(VLOOKUP(J297,'Obs Tecnicas'!$D:$G,3,0),"Hexis")</f>
        <v>ER ANALITICA</v>
      </c>
      <c r="T297" s="74">
        <f>IFERROR(VLOOKUP(J297,'Obs Tecnicas'!$D:$G,4,0),"")</f>
        <v>0</v>
      </c>
      <c r="U297" s="2" t="s">
        <v>354</v>
      </c>
      <c r="V297" s="84">
        <f t="shared" si="9"/>
        <v>5</v>
      </c>
      <c r="W297" s="84">
        <v>4</v>
      </c>
      <c r="X297" s="2" t="e">
        <f>VLOOKUP(J297,Adicionados!B:M,12,0)</f>
        <v>#N/A</v>
      </c>
    </row>
    <row r="298" spans="1:1024" ht="15" customHeight="1">
      <c r="A298" s="74" t="s">
        <v>67</v>
      </c>
      <c r="B298" s="74" t="s">
        <v>702</v>
      </c>
      <c r="C298" s="79" t="s">
        <v>533</v>
      </c>
      <c r="D298" s="74" t="s">
        <v>703</v>
      </c>
      <c r="E298" s="74" t="s">
        <v>532</v>
      </c>
      <c r="F298" s="79" t="s">
        <v>533</v>
      </c>
      <c r="G298" s="74" t="s">
        <v>97</v>
      </c>
      <c r="H298" s="74" t="s">
        <v>534</v>
      </c>
      <c r="I298" s="74" t="s">
        <v>86</v>
      </c>
      <c r="J298" s="80">
        <v>2901955</v>
      </c>
      <c r="K298" s="74" t="s">
        <v>136</v>
      </c>
      <c r="L298" s="74" t="s">
        <v>137</v>
      </c>
      <c r="M298" s="74" t="s">
        <v>701</v>
      </c>
      <c r="N298" s="74" t="s">
        <v>78</v>
      </c>
      <c r="O298" s="81">
        <v>43979</v>
      </c>
      <c r="P298" s="82">
        <f>IFERROR(VLOOKUP(J298,'Obs Tecnicas'!$D:$I,5,0),O298)</f>
        <v>44333</v>
      </c>
      <c r="Q298" s="81" t="str">
        <f ca="1">IF(P298&lt;&gt;"",IF(P298+365&gt;TODAY(),"Calibrado","Vencido"),"")</f>
        <v>Vencido</v>
      </c>
      <c r="R298" s="83">
        <f>IFERROR(VLOOKUP(J298,'Obs Tecnicas'!$D:$G,2,0),"")</f>
        <v>12345</v>
      </c>
      <c r="S298" s="74" t="str">
        <f>IFERROR(VLOOKUP(J298,'Obs Tecnicas'!$D:$G,3,0),"Hexis")</f>
        <v>ER ANALITICA</v>
      </c>
      <c r="T298" s="74" t="str">
        <f>IFERROR(VLOOKUP(J298,'Obs Tecnicas'!$D:$G,4,0),"")</f>
        <v>Instrumento com divergências de resistividade. Será encaminhado para ER.</v>
      </c>
      <c r="U298" s="2" t="s">
        <v>354</v>
      </c>
      <c r="V298" s="84">
        <f t="shared" si="9"/>
        <v>5</v>
      </c>
      <c r="W298" s="84">
        <v>4</v>
      </c>
      <c r="X298" s="2" t="e">
        <f>VLOOKUP(J298,Adicionados!B:M,12,0)</f>
        <v>#N/A</v>
      </c>
    </row>
    <row r="299" spans="1:1024" ht="15" customHeight="1">
      <c r="A299" s="74" t="s">
        <v>67</v>
      </c>
      <c r="B299" s="74" t="s">
        <v>713</v>
      </c>
      <c r="C299" s="79" t="s">
        <v>714</v>
      </c>
      <c r="D299" s="74" t="s">
        <v>715</v>
      </c>
      <c r="E299" s="74" t="s">
        <v>716</v>
      </c>
      <c r="F299" s="79" t="s">
        <v>717</v>
      </c>
      <c r="G299" s="74" t="s">
        <v>718</v>
      </c>
      <c r="H299" s="74" t="s">
        <v>534</v>
      </c>
      <c r="I299" s="74" t="s">
        <v>89</v>
      </c>
      <c r="J299" s="80" t="s">
        <v>719</v>
      </c>
      <c r="K299" s="74" t="s">
        <v>81</v>
      </c>
      <c r="L299" s="74" t="s">
        <v>91</v>
      </c>
      <c r="M299" s="74" t="s">
        <v>720</v>
      </c>
      <c r="N299" s="74" t="s">
        <v>555</v>
      </c>
      <c r="O299" s="81">
        <v>44007</v>
      </c>
      <c r="P299" s="82">
        <f>IFERROR(VLOOKUP(J299,'Obs Tecnicas'!$D:$I,5,0),O299)</f>
        <v>44725</v>
      </c>
      <c r="Q299" s="81" t="str">
        <f ca="1">IF(P299&lt;&gt;"",IF(P299+365&gt;TODAY(),"Calibrado","Vencido"),"")</f>
        <v>Calibrado</v>
      </c>
      <c r="R299" s="83">
        <f>IFERROR(VLOOKUP(J299,'Obs Tecnicas'!$D:$G,2,0),"")</f>
        <v>16819</v>
      </c>
      <c r="S299" s="74" t="str">
        <f>IFERROR(VLOOKUP(J299,'Obs Tecnicas'!$D:$G,3,0),"Hexis")</f>
        <v>ER ANALITICA</v>
      </c>
      <c r="T299" s="74">
        <f>IFERROR(VLOOKUP(J299,'Obs Tecnicas'!$D:$G,4,0),"")</f>
        <v>0</v>
      </c>
      <c r="U299" s="2" t="s">
        <v>332</v>
      </c>
      <c r="V299" s="84">
        <f t="shared" si="9"/>
        <v>6</v>
      </c>
      <c r="W299" s="84">
        <v>7</v>
      </c>
      <c r="X299" s="2" t="e">
        <f>VLOOKUP(J299,Adicionados!B:M,12,0)</f>
        <v>#N/A</v>
      </c>
    </row>
    <row r="300" spans="1:1024" ht="15" customHeight="1">
      <c r="A300" s="74" t="s">
        <v>67</v>
      </c>
      <c r="B300" s="74" t="s">
        <v>713</v>
      </c>
      <c r="C300" s="79" t="s">
        <v>714</v>
      </c>
      <c r="D300" s="74" t="s">
        <v>715</v>
      </c>
      <c r="E300" s="74" t="s">
        <v>716</v>
      </c>
      <c r="F300" s="79" t="s">
        <v>717</v>
      </c>
      <c r="G300" s="74" t="s">
        <v>718</v>
      </c>
      <c r="H300" s="74" t="s">
        <v>534</v>
      </c>
      <c r="I300" s="74" t="s">
        <v>83</v>
      </c>
      <c r="J300" s="80">
        <v>1912001002159</v>
      </c>
      <c r="K300" s="74" t="s">
        <v>449</v>
      </c>
      <c r="L300" s="74">
        <v>912</v>
      </c>
      <c r="M300" s="74" t="s">
        <v>720</v>
      </c>
      <c r="N300" s="74" t="s">
        <v>555</v>
      </c>
      <c r="O300" s="81">
        <v>44007</v>
      </c>
      <c r="P300" s="82">
        <f>IFERROR(VLOOKUP(J300,'Obs Tecnicas'!$D:$I,5,0),O300)</f>
        <v>44725</v>
      </c>
      <c r="Q300" s="81" t="str">
        <f ca="1">IF(P300&lt;&gt;"",IF(P300+365&gt;TODAY(),"Calibrado","Vencido"),"")</f>
        <v>Calibrado</v>
      </c>
      <c r="R300" s="83">
        <f>IFERROR(VLOOKUP(J300,'Obs Tecnicas'!$D:$G,2,0),"")</f>
        <v>16811</v>
      </c>
      <c r="S300" s="74" t="str">
        <f>IFERROR(VLOOKUP(J300,'Obs Tecnicas'!$D:$G,3,0),"Hexis")</f>
        <v>ER ANALITICA</v>
      </c>
      <c r="T300" s="74">
        <f>IFERROR(VLOOKUP(J300,'Obs Tecnicas'!$D:$G,4,0),"")</f>
        <v>0</v>
      </c>
      <c r="U300" s="2" t="s">
        <v>332</v>
      </c>
      <c r="V300" s="84">
        <f t="shared" si="9"/>
        <v>6</v>
      </c>
      <c r="W300" s="84">
        <v>8</v>
      </c>
      <c r="X300" s="2" t="e">
        <f>VLOOKUP(J300,Adicionados!B:M,12,0)</f>
        <v>#N/A</v>
      </c>
    </row>
    <row r="301" spans="1:1024" ht="15" customHeight="1">
      <c r="A301" s="74" t="s">
        <v>67</v>
      </c>
      <c r="B301" s="74" t="s">
        <v>713</v>
      </c>
      <c r="C301" s="79" t="s">
        <v>714</v>
      </c>
      <c r="D301" s="74" t="s">
        <v>715</v>
      </c>
      <c r="E301" s="74" t="s">
        <v>716</v>
      </c>
      <c r="F301" s="79" t="s">
        <v>717</v>
      </c>
      <c r="G301" s="74" t="s">
        <v>718</v>
      </c>
      <c r="H301" s="74" t="s">
        <v>534</v>
      </c>
      <c r="I301" s="74" t="s">
        <v>101</v>
      </c>
      <c r="J301" s="80" t="s">
        <v>721</v>
      </c>
      <c r="K301" s="74" t="s">
        <v>722</v>
      </c>
      <c r="L301" s="74" t="s">
        <v>723</v>
      </c>
      <c r="M301" s="74" t="s">
        <v>720</v>
      </c>
      <c r="N301" s="74" t="s">
        <v>555</v>
      </c>
      <c r="O301" s="81">
        <v>44007</v>
      </c>
      <c r="P301" s="82">
        <f>IFERROR(VLOOKUP(J301,'Obs Tecnicas'!$D:$I,5,0),O301)</f>
        <v>44725</v>
      </c>
      <c r="Q301" s="81" t="str">
        <f ca="1">IF(P301&lt;&gt;"",IF(P301+365&gt;TODAY(),"Calibrado","Vencido"),"")</f>
        <v>Calibrado</v>
      </c>
      <c r="R301" s="83">
        <f>IFERROR(VLOOKUP(J301,'Obs Tecnicas'!$D:$G,2,0),"")</f>
        <v>16812</v>
      </c>
      <c r="S301" s="74" t="str">
        <f>IFERROR(VLOOKUP(J301,'Obs Tecnicas'!$D:$G,3,0),"Hexis")</f>
        <v>ER ANALITICA</v>
      </c>
      <c r="T301" s="74">
        <f>IFERROR(VLOOKUP(J301,'Obs Tecnicas'!$D:$G,4,0),"")</f>
        <v>0</v>
      </c>
      <c r="U301" s="2" t="s">
        <v>332</v>
      </c>
      <c r="V301" s="84">
        <f t="shared" si="9"/>
        <v>6</v>
      </c>
      <c r="W301" s="84">
        <v>8</v>
      </c>
      <c r="X301" s="2" t="e">
        <f>VLOOKUP(J301,Adicionados!B:M,12,0)</f>
        <v>#N/A</v>
      </c>
    </row>
    <row r="302" spans="1:1024" ht="15" customHeight="1">
      <c r="A302" s="74" t="s">
        <v>67</v>
      </c>
      <c r="B302" s="74" t="s">
        <v>713</v>
      </c>
      <c r="C302" s="79" t="s">
        <v>714</v>
      </c>
      <c r="D302" s="74" t="s">
        <v>715</v>
      </c>
      <c r="E302" s="74" t="s">
        <v>716</v>
      </c>
      <c r="F302" s="79" t="s">
        <v>717</v>
      </c>
      <c r="G302" s="74" t="s">
        <v>718</v>
      </c>
      <c r="H302" s="74" t="s">
        <v>534</v>
      </c>
      <c r="I302" s="74" t="s">
        <v>86</v>
      </c>
      <c r="J302" s="80" t="s">
        <v>724</v>
      </c>
      <c r="K302" s="74" t="s">
        <v>117</v>
      </c>
      <c r="L302" s="74" t="s">
        <v>725</v>
      </c>
      <c r="M302" s="74" t="s">
        <v>720</v>
      </c>
      <c r="N302" s="74" t="s">
        <v>555</v>
      </c>
      <c r="O302" s="81">
        <v>44007</v>
      </c>
      <c r="P302" s="82">
        <f>IFERROR(VLOOKUP(J302,'Obs Tecnicas'!$D:$I,5,0),O302)</f>
        <v>44725</v>
      </c>
      <c r="Q302" s="81" t="str">
        <f ca="1">IF(P302&lt;&gt;"",IF(P302+365&gt;TODAY(),"Calibrado","Vencido"),"")</f>
        <v>Calibrado</v>
      </c>
      <c r="R302" s="83">
        <f>IFERROR(VLOOKUP(J302,'Obs Tecnicas'!$D:$G,2,0),"")</f>
        <v>16813</v>
      </c>
      <c r="S302" s="74" t="str">
        <f>IFERROR(VLOOKUP(J302,'Obs Tecnicas'!$D:$G,3,0),"Hexis")</f>
        <v>ER ANALITICA</v>
      </c>
      <c r="T302" s="74">
        <f>IFERROR(VLOOKUP(J302,'Obs Tecnicas'!$D:$G,4,0),"")</f>
        <v>0</v>
      </c>
      <c r="U302" s="2" t="s">
        <v>332</v>
      </c>
      <c r="V302" s="84">
        <f t="shared" ref="V302:V317" si="10">IF(P302&lt;&gt;"",MONTH(P302),"")</f>
        <v>6</v>
      </c>
      <c r="W302" s="84">
        <v>8</v>
      </c>
      <c r="X302" s="2" t="e">
        <f>VLOOKUP(J302,Adicionados!B:M,12,0)</f>
        <v>#N/A</v>
      </c>
    </row>
    <row r="303" spans="1:1024" ht="15" customHeight="1">
      <c r="A303" s="74" t="s">
        <v>67</v>
      </c>
      <c r="B303" s="74" t="s">
        <v>713</v>
      </c>
      <c r="C303" s="79" t="s">
        <v>714</v>
      </c>
      <c r="D303" s="74" t="s">
        <v>715</v>
      </c>
      <c r="E303" s="74" t="s">
        <v>716</v>
      </c>
      <c r="F303" s="79" t="s">
        <v>717</v>
      </c>
      <c r="G303" s="74" t="s">
        <v>718</v>
      </c>
      <c r="H303" s="74" t="s">
        <v>534</v>
      </c>
      <c r="I303" s="74" t="s">
        <v>86</v>
      </c>
      <c r="J303" s="80">
        <v>1827001034317</v>
      </c>
      <c r="K303" s="74" t="s">
        <v>449</v>
      </c>
      <c r="L303" s="74" t="s">
        <v>450</v>
      </c>
      <c r="M303" s="74" t="s">
        <v>720</v>
      </c>
      <c r="N303" s="74" t="s">
        <v>555</v>
      </c>
      <c r="O303" s="81">
        <v>44007</v>
      </c>
      <c r="P303" s="82">
        <f>IFERROR(VLOOKUP(J303,'Obs Tecnicas'!$D:$I,5,0),O303)</f>
        <v>44725</v>
      </c>
      <c r="Q303" s="81" t="str">
        <f ca="1">IF(P303&lt;&gt;"",IF(P303+365&gt;TODAY(),"Calibrado","Vencido"),"")</f>
        <v>Calibrado</v>
      </c>
      <c r="R303" s="83">
        <f>IFERROR(VLOOKUP(J303,'Obs Tecnicas'!$D:$G,2,0),"")</f>
        <v>16815</v>
      </c>
      <c r="S303" s="74" t="str">
        <f>IFERROR(VLOOKUP(J303,'Obs Tecnicas'!$D:$G,3,0),"Hexis")</f>
        <v>ER ANALITICA</v>
      </c>
      <c r="T303" s="74">
        <f>IFERROR(VLOOKUP(J303,'Obs Tecnicas'!$D:$G,4,0),"")</f>
        <v>0</v>
      </c>
      <c r="U303" s="2" t="s">
        <v>332</v>
      </c>
      <c r="V303" s="84">
        <f t="shared" si="10"/>
        <v>6</v>
      </c>
      <c r="W303" s="84">
        <v>8</v>
      </c>
      <c r="X303" s="2" t="e">
        <f>VLOOKUP(J303,Adicionados!B:M,12,0)</f>
        <v>#N/A</v>
      </c>
    </row>
    <row r="304" spans="1:1024" ht="15" customHeight="1">
      <c r="A304" s="74" t="s">
        <v>67</v>
      </c>
      <c r="B304" s="74" t="s">
        <v>713</v>
      </c>
      <c r="C304" s="79" t="s">
        <v>714</v>
      </c>
      <c r="D304" s="74" t="s">
        <v>715</v>
      </c>
      <c r="E304" s="74" t="s">
        <v>716</v>
      </c>
      <c r="F304" s="79" t="s">
        <v>717</v>
      </c>
      <c r="G304" s="74" t="s">
        <v>718</v>
      </c>
      <c r="H304" s="74" t="s">
        <v>534</v>
      </c>
      <c r="I304" s="74" t="s">
        <v>86</v>
      </c>
      <c r="J304" s="80">
        <v>1827001034324</v>
      </c>
      <c r="K304" s="74" t="s">
        <v>449</v>
      </c>
      <c r="L304" s="74" t="s">
        <v>450</v>
      </c>
      <c r="M304" s="74" t="s">
        <v>720</v>
      </c>
      <c r="N304" s="74" t="s">
        <v>555</v>
      </c>
      <c r="O304" s="81">
        <v>44007</v>
      </c>
      <c r="P304" s="82">
        <f>IFERROR(VLOOKUP(J304,'Obs Tecnicas'!$D:$I,5,0),O304)</f>
        <v>44725</v>
      </c>
      <c r="Q304" s="81" t="str">
        <f ca="1">IF(P304&lt;&gt;"",IF(P304+365&gt;TODAY(),"Calibrado","Vencido"),"")</f>
        <v>Calibrado</v>
      </c>
      <c r="R304" s="83">
        <f>IFERROR(VLOOKUP(J304,'Obs Tecnicas'!$D:$G,2,0),"")</f>
        <v>16814</v>
      </c>
      <c r="S304" s="74" t="str">
        <f>IFERROR(VLOOKUP(J304,'Obs Tecnicas'!$D:$G,3,0),"Hexis")</f>
        <v>ER ANALITICA</v>
      </c>
      <c r="T304" s="74">
        <f>IFERROR(VLOOKUP(J304,'Obs Tecnicas'!$D:$G,4,0),"")</f>
        <v>0</v>
      </c>
      <c r="U304" s="2" t="s">
        <v>332</v>
      </c>
      <c r="V304" s="84">
        <f t="shared" si="10"/>
        <v>6</v>
      </c>
      <c r="W304" s="84">
        <v>8</v>
      </c>
      <c r="X304" s="2" t="e">
        <f>VLOOKUP(J304,Adicionados!B:M,12,0)</f>
        <v>#N/A</v>
      </c>
    </row>
    <row r="305" spans="1:1024" ht="15" customHeight="1">
      <c r="A305" s="74" t="s">
        <v>67</v>
      </c>
      <c r="B305" s="74" t="s">
        <v>713</v>
      </c>
      <c r="C305" s="79" t="s">
        <v>714</v>
      </c>
      <c r="D305" s="74" t="s">
        <v>715</v>
      </c>
      <c r="E305" s="74" t="s">
        <v>716</v>
      </c>
      <c r="F305" s="79" t="s">
        <v>717</v>
      </c>
      <c r="G305" s="74" t="s">
        <v>718</v>
      </c>
      <c r="H305" s="74" t="s">
        <v>534</v>
      </c>
      <c r="I305" s="74" t="s">
        <v>101</v>
      </c>
      <c r="J305" s="80">
        <v>1531607</v>
      </c>
      <c r="K305" s="74" t="s">
        <v>81</v>
      </c>
      <c r="L305" s="86" t="s">
        <v>148</v>
      </c>
      <c r="M305" s="74" t="s">
        <v>720</v>
      </c>
      <c r="N305" s="74" t="s">
        <v>555</v>
      </c>
      <c r="O305" s="81">
        <v>44007</v>
      </c>
      <c r="P305" s="82">
        <f>IFERROR(VLOOKUP(J305,'Obs Tecnicas'!$D:$I,5,0),O305)</f>
        <v>44725</v>
      </c>
      <c r="Q305" s="81" t="str">
        <f ca="1">IF(P305&lt;&gt;"",IF(P305+365&gt;TODAY(),"Calibrado","Vencido"),"")</f>
        <v>Calibrado</v>
      </c>
      <c r="R305" s="83">
        <f>IFERROR(VLOOKUP(J305,'Obs Tecnicas'!$D:$G,2,0),"")</f>
        <v>16816</v>
      </c>
      <c r="S305" s="74" t="str">
        <f>IFERROR(VLOOKUP(J305,'Obs Tecnicas'!$D:$G,3,0),"Hexis")</f>
        <v>ER ANALITICA</v>
      </c>
      <c r="T305" s="74">
        <f>IFERROR(VLOOKUP(J305,'Obs Tecnicas'!$D:$G,4,0),"")</f>
        <v>0</v>
      </c>
      <c r="U305" s="2" t="s">
        <v>332</v>
      </c>
      <c r="V305" s="84">
        <f t="shared" si="10"/>
        <v>6</v>
      </c>
      <c r="W305" s="84">
        <v>8</v>
      </c>
      <c r="X305" s="2">
        <f>VLOOKUP(J305,Adicionados!B:M,12,0)</f>
        <v>0</v>
      </c>
    </row>
    <row r="306" spans="1:1024" ht="15" customHeight="1">
      <c r="A306" s="74" t="s">
        <v>67</v>
      </c>
      <c r="B306" s="74" t="s">
        <v>713</v>
      </c>
      <c r="C306" s="79" t="s">
        <v>714</v>
      </c>
      <c r="D306" s="74" t="s">
        <v>715</v>
      </c>
      <c r="E306" s="74" t="s">
        <v>716</v>
      </c>
      <c r="F306" s="79" t="s">
        <v>717</v>
      </c>
      <c r="G306" s="74" t="s">
        <v>718</v>
      </c>
      <c r="H306" s="74" t="s">
        <v>534</v>
      </c>
      <c r="I306" s="74" t="s">
        <v>89</v>
      </c>
      <c r="J306" s="74" t="s">
        <v>726</v>
      </c>
      <c r="K306" s="74" t="s">
        <v>81</v>
      </c>
      <c r="L306" s="86" t="s">
        <v>91</v>
      </c>
      <c r="M306" s="74" t="s">
        <v>720</v>
      </c>
      <c r="N306" s="74" t="s">
        <v>555</v>
      </c>
      <c r="O306" s="81"/>
      <c r="P306" s="82">
        <f>IFERROR(VLOOKUP(J306,'Obs Tecnicas'!$D:$I,5,0),O306)</f>
        <v>44725</v>
      </c>
      <c r="Q306" s="81" t="str">
        <f ca="1">IF(P306&lt;&gt;"",IF(P306+365&gt;TODAY(),"Calibrado","Vencido"),"")</f>
        <v>Calibrado</v>
      </c>
      <c r="R306" s="83">
        <f>IFERROR(VLOOKUP(J306,'Obs Tecnicas'!$D:$G,2,0),"")</f>
        <v>16810</v>
      </c>
      <c r="S306" s="74" t="str">
        <f>IFERROR(VLOOKUP(J306,'Obs Tecnicas'!$D:$G,3,0),"Hexis")</f>
        <v>ER ANALITICA</v>
      </c>
      <c r="T306" s="74">
        <f>IFERROR(VLOOKUP(J306,'Obs Tecnicas'!$D:$G,4,0),"")</f>
        <v>0</v>
      </c>
      <c r="U306" s="2" t="s">
        <v>332</v>
      </c>
      <c r="V306" s="84">
        <f t="shared" si="10"/>
        <v>6</v>
      </c>
      <c r="W306" s="84"/>
      <c r="X306" s="2">
        <f>VLOOKUP(J306,Adicionados!B:M,12,0)</f>
        <v>22</v>
      </c>
    </row>
    <row r="307" spans="1:1024" ht="15" customHeight="1">
      <c r="A307" s="74" t="s">
        <v>67</v>
      </c>
      <c r="B307" s="74" t="s">
        <v>713</v>
      </c>
      <c r="C307" s="79" t="s">
        <v>714</v>
      </c>
      <c r="D307" s="74" t="s">
        <v>715</v>
      </c>
      <c r="E307" s="74" t="s">
        <v>716</v>
      </c>
      <c r="F307" s="79" t="s">
        <v>717</v>
      </c>
      <c r="G307" s="74" t="s">
        <v>718</v>
      </c>
      <c r="H307" s="74" t="s">
        <v>534</v>
      </c>
      <c r="I307" s="74" t="s">
        <v>331</v>
      </c>
      <c r="J307" s="105" t="s">
        <v>727</v>
      </c>
      <c r="K307" s="74" t="s">
        <v>81</v>
      </c>
      <c r="L307" s="86" t="s">
        <v>82</v>
      </c>
      <c r="M307" s="74" t="s">
        <v>720</v>
      </c>
      <c r="N307" s="74" t="s">
        <v>555</v>
      </c>
      <c r="O307" s="81"/>
      <c r="P307" s="82">
        <f>IFERROR(VLOOKUP(J307,'Obs Tecnicas'!$D:$I,5,0),O307)</f>
        <v>44725</v>
      </c>
      <c r="Q307" s="81" t="str">
        <f ca="1">IF(P307&lt;&gt;"",IF(P307+365&gt;TODAY(),"Calibrado","Vencido"),"")</f>
        <v>Calibrado</v>
      </c>
      <c r="R307" s="83">
        <f>IFERROR(VLOOKUP(J307,'Obs Tecnicas'!$D:$G,2,0),"")</f>
        <v>16817</v>
      </c>
      <c r="S307" s="74" t="str">
        <f>IFERROR(VLOOKUP(J307,'Obs Tecnicas'!$D:$G,3,0),"Hexis")</f>
        <v>ER ANALITICA</v>
      </c>
      <c r="T307" s="74" t="str">
        <f>IFERROR(VLOOKUP(J307,'Obs Tecnicas'!$D:$G,4,0),"")</f>
        <v>Instrumento com demasiada oxidação no compartimento de pilhas, liberado com restrição.</v>
      </c>
      <c r="U307" s="2" t="s">
        <v>332</v>
      </c>
      <c r="V307" s="84">
        <f t="shared" si="10"/>
        <v>6</v>
      </c>
      <c r="W307" s="84"/>
      <c r="X307" s="2">
        <f>VLOOKUP(J307,Adicionados!B:M,12,0)</f>
        <v>22</v>
      </c>
    </row>
    <row r="308" spans="1:1024" ht="15" customHeight="1">
      <c r="A308" s="74" t="s">
        <v>67</v>
      </c>
      <c r="B308" s="74" t="s">
        <v>713</v>
      </c>
      <c r="C308" s="79" t="s">
        <v>714</v>
      </c>
      <c r="D308" s="74" t="s">
        <v>715</v>
      </c>
      <c r="E308" s="74" t="s">
        <v>716</v>
      </c>
      <c r="F308" s="79" t="s">
        <v>717</v>
      </c>
      <c r="G308" s="74" t="s">
        <v>718</v>
      </c>
      <c r="H308" s="74" t="s">
        <v>534</v>
      </c>
      <c r="I308" s="74" t="s">
        <v>331</v>
      </c>
      <c r="J308" s="105" t="s">
        <v>728</v>
      </c>
      <c r="K308" s="74" t="s">
        <v>81</v>
      </c>
      <c r="L308" s="86" t="s">
        <v>82</v>
      </c>
      <c r="M308" s="74" t="s">
        <v>720</v>
      </c>
      <c r="N308" s="74" t="s">
        <v>555</v>
      </c>
      <c r="O308" s="81"/>
      <c r="P308" s="82">
        <f>IFERROR(VLOOKUP(J308,'Obs Tecnicas'!$D:$I,5,0),O308)</f>
        <v>44725</v>
      </c>
      <c r="Q308" s="81" t="str">
        <f ca="1">IF(P308&lt;&gt;"",IF(P308+365&gt;TODAY(),"Calibrado","Vencido"),"")</f>
        <v>Calibrado</v>
      </c>
      <c r="R308" s="83">
        <f>IFERROR(VLOOKUP(J308,'Obs Tecnicas'!$D:$G,2,0),"")</f>
        <v>16818</v>
      </c>
      <c r="S308" s="74" t="str">
        <f>IFERROR(VLOOKUP(J308,'Obs Tecnicas'!$D:$G,3,0),"Hexis")</f>
        <v>ER ANALITICA</v>
      </c>
      <c r="T308" s="74" t="str">
        <f>IFERROR(VLOOKUP(J308,'Obs Tecnicas'!$D:$G,4,0),"")</f>
        <v>Equipamento com demasiada oxidação no compartimento de pilhas, liberado com restrição.</v>
      </c>
      <c r="U308" s="2" t="s">
        <v>332</v>
      </c>
      <c r="V308" s="84">
        <f t="shared" si="10"/>
        <v>6</v>
      </c>
      <c r="W308" s="84"/>
      <c r="X308" s="2">
        <f>VLOOKUP(J308,Adicionados!B:M,12,0)</f>
        <v>22</v>
      </c>
    </row>
    <row r="309" spans="1:1024" ht="15" customHeight="1">
      <c r="A309" s="74" t="s">
        <v>67</v>
      </c>
      <c r="B309" s="74" t="s">
        <v>713</v>
      </c>
      <c r="C309" s="79" t="s">
        <v>714</v>
      </c>
      <c r="D309" s="74" t="s">
        <v>715</v>
      </c>
      <c r="E309" s="74" t="s">
        <v>716</v>
      </c>
      <c r="F309" s="79" t="s">
        <v>717</v>
      </c>
      <c r="G309" s="74" t="s">
        <v>718</v>
      </c>
      <c r="H309" s="74" t="s">
        <v>534</v>
      </c>
      <c r="I309" s="74" t="s">
        <v>83</v>
      </c>
      <c r="J309" s="105">
        <v>4224376</v>
      </c>
      <c r="K309" s="74" t="s">
        <v>84</v>
      </c>
      <c r="L309" s="2" t="s">
        <v>366</v>
      </c>
      <c r="M309" s="74" t="s">
        <v>720</v>
      </c>
      <c r="N309" s="74" t="s">
        <v>555</v>
      </c>
      <c r="O309" s="81"/>
      <c r="P309" s="82">
        <f>IFERROR(VLOOKUP(J309,'Obs Tecnicas'!$D:$I,5,0),O309)</f>
        <v>44725</v>
      </c>
      <c r="Q309" s="81" t="str">
        <f ca="1">IF(P309&lt;&gt;"",IF(P309+365&gt;TODAY(),"Calibrado","Vencido"),"")</f>
        <v>Calibrado</v>
      </c>
      <c r="R309" s="83">
        <f>IFERROR(VLOOKUP(J309,'Obs Tecnicas'!$D:$G,2,0),"")</f>
        <v>16820</v>
      </c>
      <c r="S309" s="74" t="str">
        <f>IFERROR(VLOOKUP(J309,'Obs Tecnicas'!$D:$G,3,0),"Hexis")</f>
        <v>ER ANALITICA</v>
      </c>
      <c r="T309" s="74">
        <f>IFERROR(VLOOKUP(J309,'Obs Tecnicas'!$D:$G,4,0),"")</f>
        <v>0</v>
      </c>
      <c r="U309" s="2" t="s">
        <v>332</v>
      </c>
      <c r="V309" s="84">
        <f t="shared" si="10"/>
        <v>6</v>
      </c>
      <c r="W309" s="84"/>
      <c r="X309" s="2">
        <f>VLOOKUP(J309,Adicionados!B:M,12,0)</f>
        <v>22</v>
      </c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  <c r="CX309" s="85"/>
      <c r="CY309" s="85"/>
      <c r="CZ309" s="85"/>
      <c r="DA309" s="85"/>
      <c r="DB309" s="85"/>
      <c r="DC309" s="85"/>
      <c r="DD309" s="85"/>
      <c r="DE309" s="85"/>
      <c r="DF309" s="85"/>
      <c r="DG309" s="85"/>
      <c r="DH309" s="85"/>
      <c r="DI309" s="85"/>
      <c r="DJ309" s="85"/>
      <c r="DK309" s="85"/>
      <c r="DL309" s="85"/>
      <c r="DM309" s="85"/>
      <c r="DN309" s="85"/>
      <c r="DO309" s="85"/>
      <c r="DP309" s="85"/>
      <c r="DQ309" s="85"/>
      <c r="DR309" s="85"/>
      <c r="DS309" s="85"/>
      <c r="DT309" s="85"/>
      <c r="DU309" s="85"/>
      <c r="DV309" s="85"/>
      <c r="DW309" s="85"/>
      <c r="DX309" s="85"/>
      <c r="DY309" s="85"/>
      <c r="DZ309" s="85"/>
      <c r="EA309" s="85"/>
      <c r="EB309" s="85"/>
      <c r="EC309" s="85"/>
      <c r="ED309" s="85"/>
      <c r="EE309" s="85"/>
      <c r="EF309" s="85"/>
      <c r="EG309" s="85"/>
      <c r="EH309" s="85"/>
      <c r="EI309" s="85"/>
      <c r="EJ309" s="85"/>
      <c r="EK309" s="85"/>
      <c r="EL309" s="85"/>
      <c r="EM309" s="85"/>
      <c r="EN309" s="85"/>
      <c r="EO309" s="85"/>
      <c r="EP309" s="85"/>
      <c r="EQ309" s="85"/>
      <c r="ER309" s="85"/>
      <c r="ES309" s="85"/>
      <c r="ET309" s="85"/>
      <c r="EU309" s="85"/>
      <c r="EV309" s="85"/>
      <c r="EW309" s="85"/>
      <c r="EX309" s="85"/>
      <c r="EY309" s="85"/>
      <c r="EZ309" s="85"/>
      <c r="FA309" s="85"/>
      <c r="FB309" s="85"/>
      <c r="FC309" s="85"/>
      <c r="FD309" s="85"/>
      <c r="FE309" s="85"/>
      <c r="FF309" s="85"/>
      <c r="FG309" s="85"/>
      <c r="FH309" s="85"/>
      <c r="FI309" s="85"/>
      <c r="FJ309" s="85"/>
      <c r="FK309" s="85"/>
      <c r="FL309" s="85"/>
      <c r="FM309" s="85"/>
      <c r="FN309" s="85"/>
      <c r="FO309" s="85"/>
      <c r="FP309" s="85"/>
      <c r="FQ309" s="85"/>
      <c r="FR309" s="85"/>
      <c r="FS309" s="85"/>
      <c r="FT309" s="85"/>
      <c r="FU309" s="85"/>
      <c r="FV309" s="85"/>
      <c r="FW309" s="85"/>
      <c r="FX309" s="85"/>
      <c r="FY309" s="85"/>
      <c r="FZ309" s="85"/>
      <c r="GA309" s="85"/>
      <c r="GB309" s="85"/>
      <c r="GC309" s="85"/>
      <c r="GD309" s="85"/>
      <c r="GE309" s="85"/>
      <c r="GF309" s="85"/>
      <c r="GG309" s="85"/>
      <c r="GH309" s="85"/>
      <c r="GI309" s="85"/>
      <c r="GJ309" s="85"/>
      <c r="GK309" s="85"/>
      <c r="GL309" s="85"/>
      <c r="GM309" s="85"/>
      <c r="GN309" s="85"/>
      <c r="GO309" s="85"/>
      <c r="GP309" s="85"/>
      <c r="GQ309" s="85"/>
      <c r="GR309" s="85"/>
      <c r="GS309" s="85"/>
      <c r="GT309" s="85"/>
      <c r="GU309" s="85"/>
      <c r="GV309" s="85"/>
      <c r="GW309" s="85"/>
      <c r="GX309" s="85"/>
      <c r="GY309" s="85"/>
      <c r="GZ309" s="85"/>
      <c r="HA309" s="85"/>
      <c r="HB309" s="85"/>
      <c r="HC309" s="85"/>
      <c r="HD309" s="85"/>
      <c r="HE309" s="85"/>
      <c r="HF309" s="85"/>
      <c r="HG309" s="85"/>
      <c r="HH309" s="85"/>
      <c r="HI309" s="85"/>
      <c r="HJ309" s="85"/>
      <c r="HK309" s="85"/>
      <c r="HL309" s="85"/>
      <c r="HM309" s="85"/>
      <c r="HN309" s="85"/>
      <c r="HO309" s="85"/>
      <c r="HP309" s="85"/>
      <c r="HQ309" s="85"/>
      <c r="HR309" s="85"/>
      <c r="HS309" s="85"/>
      <c r="HT309" s="85"/>
      <c r="HU309" s="85"/>
      <c r="HV309" s="85"/>
      <c r="HW309" s="85"/>
      <c r="HX309" s="85"/>
      <c r="HY309" s="85"/>
      <c r="HZ309" s="85"/>
      <c r="IA309" s="85"/>
      <c r="IB309" s="85"/>
      <c r="IC309" s="85"/>
      <c r="ID309" s="85"/>
      <c r="IE309" s="85"/>
      <c r="IF309" s="85"/>
      <c r="IG309" s="85"/>
      <c r="IH309" s="85"/>
      <c r="II309" s="85"/>
      <c r="IJ309" s="85"/>
      <c r="IK309" s="85"/>
      <c r="IL309" s="85"/>
      <c r="IM309" s="85"/>
      <c r="IN309" s="85"/>
      <c r="IO309" s="85"/>
      <c r="IP309" s="85"/>
      <c r="IQ309" s="85"/>
      <c r="IR309" s="85"/>
      <c r="IS309" s="85"/>
      <c r="IT309" s="85"/>
      <c r="IU309" s="85"/>
      <c r="IV309" s="85"/>
      <c r="IW309" s="85"/>
      <c r="IX309" s="85"/>
      <c r="IY309" s="85"/>
      <c r="IZ309" s="85"/>
      <c r="JA309" s="85"/>
      <c r="JB309" s="85"/>
      <c r="JC309" s="85"/>
      <c r="JD309" s="85"/>
      <c r="JE309" s="85"/>
      <c r="JF309" s="85"/>
      <c r="JG309" s="85"/>
      <c r="JH309" s="85"/>
      <c r="JI309" s="85"/>
      <c r="JJ309" s="85"/>
      <c r="JK309" s="85"/>
      <c r="JL309" s="85"/>
      <c r="JM309" s="85"/>
      <c r="JN309" s="85"/>
      <c r="JO309" s="85"/>
      <c r="JP309" s="85"/>
      <c r="JQ309" s="85"/>
      <c r="JR309" s="85"/>
      <c r="JS309" s="85"/>
      <c r="JT309" s="85"/>
      <c r="JU309" s="85"/>
      <c r="JV309" s="85"/>
      <c r="JW309" s="85"/>
      <c r="JX309" s="85"/>
      <c r="JY309" s="85"/>
      <c r="JZ309" s="85"/>
      <c r="KA309" s="85"/>
      <c r="KB309" s="85"/>
      <c r="KC309" s="85"/>
      <c r="KD309" s="85"/>
      <c r="KE309" s="85"/>
      <c r="KF309" s="85"/>
      <c r="KG309" s="85"/>
      <c r="KH309" s="85"/>
      <c r="KI309" s="85"/>
      <c r="KJ309" s="85"/>
      <c r="KK309" s="85"/>
      <c r="KL309" s="85"/>
      <c r="KM309" s="85"/>
      <c r="KN309" s="85"/>
      <c r="KO309" s="85"/>
      <c r="KP309" s="85"/>
      <c r="KQ309" s="85"/>
      <c r="KR309" s="85"/>
      <c r="KS309" s="85"/>
      <c r="KT309" s="85"/>
      <c r="KU309" s="85"/>
      <c r="KV309" s="85"/>
      <c r="KW309" s="85"/>
      <c r="KX309" s="85"/>
      <c r="KY309" s="85"/>
      <c r="KZ309" s="85"/>
      <c r="LA309" s="85"/>
      <c r="LB309" s="85"/>
      <c r="LC309" s="85"/>
      <c r="LD309" s="85"/>
      <c r="LE309" s="85"/>
      <c r="LF309" s="85"/>
      <c r="LG309" s="85"/>
      <c r="LH309" s="85"/>
      <c r="LI309" s="85"/>
      <c r="LJ309" s="85"/>
      <c r="LK309" s="85"/>
      <c r="LL309" s="85"/>
      <c r="LM309" s="85"/>
      <c r="LN309" s="85"/>
      <c r="LO309" s="85"/>
      <c r="LP309" s="85"/>
      <c r="LQ309" s="85"/>
      <c r="LR309" s="85"/>
      <c r="LS309" s="85"/>
      <c r="LT309" s="85"/>
      <c r="LU309" s="85"/>
      <c r="LV309" s="85"/>
      <c r="LW309" s="85"/>
      <c r="LX309" s="85"/>
      <c r="LY309" s="85"/>
      <c r="LZ309" s="85"/>
      <c r="MA309" s="85"/>
      <c r="MB309" s="85"/>
      <c r="MC309" s="85"/>
      <c r="MD309" s="85"/>
      <c r="ME309" s="85"/>
      <c r="MF309" s="85"/>
      <c r="MG309" s="85"/>
      <c r="MH309" s="85"/>
      <c r="MI309" s="85"/>
      <c r="MJ309" s="85"/>
      <c r="MK309" s="85"/>
      <c r="ML309" s="85"/>
      <c r="MM309" s="85"/>
      <c r="MN309" s="85"/>
      <c r="MO309" s="85"/>
      <c r="MP309" s="85"/>
      <c r="MQ309" s="85"/>
      <c r="MR309" s="85"/>
      <c r="MS309" s="85"/>
      <c r="MT309" s="85"/>
      <c r="MU309" s="85"/>
      <c r="MV309" s="85"/>
      <c r="MW309" s="85"/>
      <c r="MX309" s="85"/>
      <c r="MY309" s="85"/>
      <c r="MZ309" s="85"/>
      <c r="NA309" s="85"/>
      <c r="NB309" s="85"/>
      <c r="NC309" s="85"/>
      <c r="ND309" s="85"/>
      <c r="NE309" s="85"/>
      <c r="NF309" s="85"/>
      <c r="NG309" s="85"/>
      <c r="NH309" s="85"/>
      <c r="NI309" s="85"/>
      <c r="NJ309" s="85"/>
      <c r="NK309" s="85"/>
      <c r="NL309" s="85"/>
      <c r="NM309" s="85"/>
      <c r="NN309" s="85"/>
      <c r="NO309" s="85"/>
      <c r="NP309" s="85"/>
      <c r="NQ309" s="85"/>
      <c r="NR309" s="85"/>
      <c r="NS309" s="85"/>
      <c r="NT309" s="85"/>
      <c r="NU309" s="85"/>
      <c r="NV309" s="85"/>
      <c r="NW309" s="85"/>
      <c r="NX309" s="85"/>
      <c r="NY309" s="85"/>
      <c r="NZ309" s="85"/>
      <c r="OA309" s="85"/>
      <c r="OB309" s="85"/>
      <c r="OC309" s="85"/>
      <c r="OD309" s="85"/>
      <c r="OE309" s="85"/>
      <c r="OF309" s="85"/>
      <c r="OG309" s="85"/>
      <c r="OH309" s="85"/>
      <c r="OI309" s="85"/>
      <c r="OJ309" s="85"/>
      <c r="OK309" s="85"/>
      <c r="OL309" s="85"/>
      <c r="OM309" s="85"/>
      <c r="ON309" s="85"/>
      <c r="OO309" s="85"/>
      <c r="OP309" s="85"/>
      <c r="OQ309" s="85"/>
      <c r="OR309" s="85"/>
      <c r="OS309" s="85"/>
      <c r="OT309" s="85"/>
      <c r="OU309" s="85"/>
      <c r="OV309" s="85"/>
      <c r="OW309" s="85"/>
      <c r="OX309" s="85"/>
      <c r="OY309" s="85"/>
      <c r="OZ309" s="85"/>
      <c r="PA309" s="85"/>
      <c r="PB309" s="85"/>
      <c r="PC309" s="85"/>
      <c r="PD309" s="85"/>
      <c r="PE309" s="85"/>
      <c r="PF309" s="85"/>
      <c r="PG309" s="85"/>
      <c r="PH309" s="85"/>
      <c r="PI309" s="85"/>
      <c r="PJ309" s="85"/>
      <c r="PK309" s="85"/>
      <c r="PL309" s="85"/>
      <c r="PM309" s="85"/>
      <c r="PN309" s="85"/>
      <c r="PO309" s="85"/>
      <c r="PP309" s="85"/>
      <c r="PQ309" s="85"/>
      <c r="PR309" s="85"/>
      <c r="PS309" s="85"/>
      <c r="PT309" s="85"/>
      <c r="PU309" s="85"/>
      <c r="PV309" s="85"/>
      <c r="PW309" s="85"/>
      <c r="PX309" s="85"/>
      <c r="PY309" s="85"/>
      <c r="PZ309" s="85"/>
      <c r="QA309" s="85"/>
      <c r="QB309" s="85"/>
      <c r="QC309" s="85"/>
      <c r="QD309" s="85"/>
      <c r="QE309" s="85"/>
      <c r="QF309" s="85"/>
      <c r="QG309" s="85"/>
      <c r="QH309" s="85"/>
      <c r="QI309" s="85"/>
      <c r="QJ309" s="85"/>
      <c r="QK309" s="85"/>
      <c r="QL309" s="85"/>
      <c r="QM309" s="85"/>
      <c r="QN309" s="85"/>
      <c r="QO309" s="85"/>
      <c r="QP309" s="85"/>
      <c r="QQ309" s="85"/>
      <c r="QR309" s="85"/>
      <c r="QS309" s="85"/>
      <c r="QT309" s="85"/>
      <c r="QU309" s="85"/>
      <c r="QV309" s="85"/>
      <c r="QW309" s="85"/>
      <c r="QX309" s="85"/>
      <c r="QY309" s="85"/>
      <c r="QZ309" s="85"/>
      <c r="RA309" s="85"/>
      <c r="RB309" s="85"/>
      <c r="RC309" s="85"/>
      <c r="RD309" s="85"/>
      <c r="RE309" s="85"/>
      <c r="RF309" s="85"/>
      <c r="RG309" s="85"/>
      <c r="RH309" s="85"/>
      <c r="RI309" s="85"/>
      <c r="RJ309" s="85"/>
      <c r="RK309" s="85"/>
      <c r="RL309" s="85"/>
      <c r="RM309" s="85"/>
      <c r="RN309" s="85"/>
      <c r="RO309" s="85"/>
      <c r="RP309" s="85"/>
      <c r="RQ309" s="85"/>
      <c r="RR309" s="85"/>
      <c r="RS309" s="85"/>
      <c r="RT309" s="85"/>
      <c r="RU309" s="85"/>
      <c r="RV309" s="85"/>
      <c r="RW309" s="85"/>
      <c r="RX309" s="85"/>
      <c r="RY309" s="85"/>
      <c r="RZ309" s="85"/>
      <c r="SA309" s="85"/>
      <c r="SB309" s="85"/>
      <c r="SC309" s="85"/>
      <c r="SD309" s="85"/>
      <c r="SE309" s="85"/>
      <c r="SF309" s="85"/>
      <c r="SG309" s="85"/>
      <c r="SH309" s="85"/>
      <c r="SI309" s="85"/>
      <c r="SJ309" s="85"/>
      <c r="SK309" s="85"/>
      <c r="SL309" s="85"/>
      <c r="SM309" s="85"/>
      <c r="SN309" s="85"/>
      <c r="SO309" s="85"/>
      <c r="SP309" s="85"/>
      <c r="SQ309" s="85"/>
      <c r="SR309" s="85"/>
      <c r="SS309" s="85"/>
      <c r="ST309" s="85"/>
      <c r="SU309" s="85"/>
      <c r="SV309" s="85"/>
      <c r="SW309" s="85"/>
      <c r="SX309" s="85"/>
      <c r="SY309" s="85"/>
      <c r="SZ309" s="85"/>
      <c r="TA309" s="85"/>
      <c r="TB309" s="85"/>
      <c r="TC309" s="85"/>
      <c r="TD309" s="85"/>
      <c r="TE309" s="85"/>
      <c r="TF309" s="85"/>
      <c r="TG309" s="85"/>
      <c r="TH309" s="85"/>
      <c r="TI309" s="85"/>
      <c r="TJ309" s="85"/>
      <c r="TK309" s="85"/>
      <c r="TL309" s="85"/>
      <c r="TM309" s="85"/>
      <c r="TN309" s="85"/>
      <c r="TO309" s="85"/>
      <c r="TP309" s="85"/>
      <c r="TQ309" s="85"/>
      <c r="TR309" s="85"/>
      <c r="TS309" s="85"/>
      <c r="TT309" s="85"/>
      <c r="TU309" s="85"/>
      <c r="TV309" s="85"/>
      <c r="TW309" s="85"/>
      <c r="TX309" s="85"/>
      <c r="TY309" s="85"/>
      <c r="TZ309" s="85"/>
      <c r="UA309" s="85"/>
      <c r="UB309" s="85"/>
      <c r="UC309" s="85"/>
      <c r="UD309" s="85"/>
      <c r="UE309" s="85"/>
      <c r="UF309" s="85"/>
      <c r="UG309" s="85"/>
      <c r="UH309" s="85"/>
      <c r="UI309" s="85"/>
      <c r="UJ309" s="85"/>
      <c r="UK309" s="85"/>
      <c r="UL309" s="85"/>
      <c r="UM309" s="85"/>
      <c r="UN309" s="85"/>
      <c r="UO309" s="85"/>
      <c r="UP309" s="85"/>
      <c r="UQ309" s="85"/>
      <c r="UR309" s="85"/>
      <c r="US309" s="85"/>
      <c r="UT309" s="85"/>
      <c r="UU309" s="85"/>
      <c r="UV309" s="85"/>
      <c r="UW309" s="85"/>
      <c r="UX309" s="85"/>
      <c r="UY309" s="85"/>
      <c r="UZ309" s="85"/>
      <c r="VA309" s="85"/>
      <c r="VB309" s="85"/>
      <c r="VC309" s="85"/>
      <c r="VD309" s="85"/>
      <c r="VE309" s="85"/>
      <c r="VF309" s="85"/>
      <c r="VG309" s="85"/>
      <c r="VH309" s="85"/>
      <c r="VI309" s="85"/>
      <c r="VJ309" s="85"/>
      <c r="VK309" s="85"/>
      <c r="VL309" s="85"/>
      <c r="VM309" s="85"/>
      <c r="VN309" s="85"/>
      <c r="VO309" s="85"/>
      <c r="VP309" s="85"/>
      <c r="VQ309" s="85"/>
      <c r="VR309" s="85"/>
      <c r="VS309" s="85"/>
      <c r="VT309" s="85"/>
      <c r="VU309" s="85"/>
      <c r="VV309" s="85"/>
      <c r="VW309" s="85"/>
      <c r="VX309" s="85"/>
      <c r="VY309" s="85"/>
      <c r="VZ309" s="85"/>
      <c r="WA309" s="85"/>
      <c r="WB309" s="85"/>
      <c r="WC309" s="85"/>
      <c r="WD309" s="85"/>
      <c r="WE309" s="85"/>
      <c r="WF309" s="85"/>
      <c r="WG309" s="85"/>
      <c r="WH309" s="85"/>
      <c r="WI309" s="85"/>
      <c r="WJ309" s="85"/>
      <c r="WK309" s="85"/>
      <c r="WL309" s="85"/>
      <c r="WM309" s="85"/>
      <c r="WN309" s="85"/>
      <c r="WO309" s="85"/>
      <c r="WP309" s="85"/>
      <c r="WQ309" s="85"/>
      <c r="WR309" s="85"/>
      <c r="WS309" s="85"/>
      <c r="WT309" s="85"/>
      <c r="WU309" s="85"/>
      <c r="WV309" s="85"/>
      <c r="WW309" s="85"/>
      <c r="WX309" s="85"/>
      <c r="WY309" s="85"/>
      <c r="WZ309" s="85"/>
      <c r="XA309" s="85"/>
      <c r="XB309" s="85"/>
      <c r="XC309" s="85"/>
      <c r="XD309" s="85"/>
      <c r="XE309" s="85"/>
      <c r="XF309" s="85"/>
      <c r="XG309" s="85"/>
      <c r="XH309" s="85"/>
      <c r="XI309" s="85"/>
      <c r="XJ309" s="85"/>
      <c r="XK309" s="85"/>
      <c r="XL309" s="85"/>
      <c r="XM309" s="85"/>
      <c r="XN309" s="85"/>
      <c r="XO309" s="85"/>
      <c r="XP309" s="85"/>
      <c r="XQ309" s="85"/>
      <c r="XR309" s="85"/>
      <c r="XS309" s="85"/>
      <c r="XT309" s="85"/>
      <c r="XU309" s="85"/>
      <c r="XV309" s="85"/>
      <c r="XW309" s="85"/>
      <c r="XX309" s="85"/>
      <c r="XY309" s="85"/>
      <c r="XZ309" s="85"/>
      <c r="YA309" s="85"/>
      <c r="YB309" s="85"/>
      <c r="YC309" s="85"/>
      <c r="YD309" s="85"/>
      <c r="YE309" s="85"/>
      <c r="YF309" s="85"/>
      <c r="YG309" s="85"/>
      <c r="YH309" s="85"/>
      <c r="YI309" s="85"/>
      <c r="YJ309" s="85"/>
      <c r="YK309" s="85"/>
      <c r="YL309" s="85"/>
      <c r="YM309" s="85"/>
      <c r="YN309" s="85"/>
      <c r="YO309" s="85"/>
      <c r="YP309" s="85"/>
      <c r="YQ309" s="85"/>
      <c r="YR309" s="85"/>
      <c r="YS309" s="85"/>
      <c r="YT309" s="85"/>
      <c r="YU309" s="85"/>
      <c r="YV309" s="85"/>
      <c r="YW309" s="85"/>
      <c r="YX309" s="85"/>
      <c r="YY309" s="85"/>
      <c r="YZ309" s="85"/>
      <c r="ZA309" s="85"/>
      <c r="ZB309" s="85"/>
      <c r="ZC309" s="85"/>
      <c r="ZD309" s="85"/>
      <c r="ZE309" s="85"/>
      <c r="ZF309" s="85"/>
      <c r="ZG309" s="85"/>
      <c r="ZH309" s="85"/>
      <c r="ZI309" s="85"/>
      <c r="ZJ309" s="85"/>
      <c r="ZK309" s="85"/>
      <c r="ZL309" s="85"/>
      <c r="ZM309" s="85"/>
      <c r="ZN309" s="85"/>
      <c r="ZO309" s="85"/>
      <c r="ZP309" s="85"/>
      <c r="ZQ309" s="85"/>
      <c r="ZR309" s="85"/>
      <c r="ZS309" s="85"/>
      <c r="ZT309" s="85"/>
      <c r="ZU309" s="85"/>
      <c r="ZV309" s="85"/>
      <c r="ZW309" s="85"/>
      <c r="ZX309" s="85"/>
      <c r="ZY309" s="85"/>
      <c r="ZZ309" s="85"/>
      <c r="AAA309" s="85"/>
      <c r="AAB309" s="85"/>
      <c r="AAC309" s="85"/>
      <c r="AAD309" s="85"/>
      <c r="AAE309" s="85"/>
      <c r="AAF309" s="85"/>
      <c r="AAG309" s="85"/>
      <c r="AAH309" s="85"/>
      <c r="AAI309" s="85"/>
      <c r="AAJ309" s="85"/>
      <c r="AAK309" s="85"/>
      <c r="AAL309" s="85"/>
      <c r="AAM309" s="85"/>
      <c r="AAN309" s="85"/>
      <c r="AAO309" s="85"/>
      <c r="AAP309" s="85"/>
      <c r="AAQ309" s="85"/>
      <c r="AAR309" s="85"/>
      <c r="AAS309" s="85"/>
      <c r="AAT309" s="85"/>
      <c r="AAU309" s="85"/>
      <c r="AAV309" s="85"/>
      <c r="AAW309" s="85"/>
      <c r="AAX309" s="85"/>
      <c r="AAY309" s="85"/>
      <c r="AAZ309" s="85"/>
      <c r="ABA309" s="85"/>
      <c r="ABB309" s="85"/>
      <c r="ABC309" s="85"/>
      <c r="ABD309" s="85"/>
      <c r="ABE309" s="85"/>
      <c r="ABF309" s="85"/>
      <c r="ABG309" s="85"/>
      <c r="ABH309" s="85"/>
      <c r="ABI309" s="85"/>
      <c r="ABJ309" s="85"/>
      <c r="ABK309" s="85"/>
      <c r="ABL309" s="85"/>
      <c r="ABM309" s="85"/>
      <c r="ABN309" s="85"/>
      <c r="ABO309" s="85"/>
      <c r="ABP309" s="85"/>
      <c r="ABQ309" s="85"/>
      <c r="ABR309" s="85"/>
      <c r="ABS309" s="85"/>
      <c r="ABT309" s="85"/>
      <c r="ABU309" s="85"/>
      <c r="ABV309" s="85"/>
      <c r="ABW309" s="85"/>
      <c r="ABX309" s="85"/>
      <c r="ABY309" s="85"/>
      <c r="ABZ309" s="85"/>
      <c r="ACA309" s="85"/>
      <c r="ACB309" s="85"/>
      <c r="ACC309" s="85"/>
      <c r="ACD309" s="85"/>
      <c r="ACE309" s="85"/>
      <c r="ACF309" s="85"/>
      <c r="ACG309" s="85"/>
      <c r="ACH309" s="85"/>
      <c r="ACI309" s="85"/>
      <c r="ACJ309" s="85"/>
      <c r="ACK309" s="85"/>
      <c r="ACL309" s="85"/>
      <c r="ACM309" s="85"/>
      <c r="ACN309" s="85"/>
      <c r="ACO309" s="85"/>
      <c r="ACP309" s="85"/>
      <c r="ACQ309" s="85"/>
      <c r="ACR309" s="85"/>
      <c r="ACS309" s="85"/>
      <c r="ACT309" s="85"/>
      <c r="ACU309" s="85"/>
      <c r="ACV309" s="85"/>
      <c r="ACW309" s="85"/>
      <c r="ACX309" s="85"/>
      <c r="ACY309" s="85"/>
      <c r="ACZ309" s="85"/>
      <c r="ADA309" s="85"/>
      <c r="ADB309" s="85"/>
      <c r="ADC309" s="85"/>
      <c r="ADD309" s="85"/>
      <c r="ADE309" s="85"/>
      <c r="ADF309" s="85"/>
      <c r="ADG309" s="85"/>
      <c r="ADH309" s="85"/>
      <c r="ADI309" s="85"/>
      <c r="ADJ309" s="85"/>
      <c r="ADK309" s="85"/>
      <c r="ADL309" s="85"/>
      <c r="ADM309" s="85"/>
      <c r="ADN309" s="85"/>
      <c r="ADO309" s="85"/>
      <c r="ADP309" s="85"/>
      <c r="ADQ309" s="85"/>
      <c r="ADR309" s="85"/>
      <c r="ADS309" s="85"/>
      <c r="ADT309" s="85"/>
      <c r="ADU309" s="85"/>
      <c r="ADV309" s="85"/>
      <c r="ADW309" s="85"/>
      <c r="ADX309" s="85"/>
      <c r="ADY309" s="85"/>
      <c r="ADZ309" s="85"/>
      <c r="AEA309" s="85"/>
      <c r="AEB309" s="85"/>
      <c r="AEC309" s="85"/>
      <c r="AED309" s="85"/>
      <c r="AEE309" s="85"/>
      <c r="AEF309" s="85"/>
      <c r="AEG309" s="85"/>
      <c r="AEH309" s="85"/>
      <c r="AEI309" s="85"/>
      <c r="AEJ309" s="85"/>
      <c r="AEK309" s="85"/>
      <c r="AEL309" s="85"/>
      <c r="AEM309" s="85"/>
      <c r="AEN309" s="85"/>
      <c r="AEO309" s="85"/>
      <c r="AEP309" s="85"/>
      <c r="AEQ309" s="85"/>
      <c r="AER309" s="85"/>
      <c r="AES309" s="85"/>
      <c r="AET309" s="85"/>
      <c r="AEU309" s="85"/>
      <c r="AEV309" s="85"/>
      <c r="AEW309" s="85"/>
      <c r="AEX309" s="85"/>
      <c r="AEY309" s="85"/>
      <c r="AEZ309" s="85"/>
      <c r="AFA309" s="85"/>
      <c r="AFB309" s="85"/>
      <c r="AFC309" s="85"/>
      <c r="AFD309" s="85"/>
      <c r="AFE309" s="85"/>
      <c r="AFF309" s="85"/>
      <c r="AFG309" s="85"/>
      <c r="AFH309" s="85"/>
      <c r="AFI309" s="85"/>
      <c r="AFJ309" s="85"/>
      <c r="AFK309" s="85"/>
      <c r="AFL309" s="85"/>
      <c r="AFM309" s="85"/>
      <c r="AFN309" s="85"/>
      <c r="AFO309" s="85"/>
      <c r="AFP309" s="85"/>
      <c r="AFQ309" s="85"/>
      <c r="AFR309" s="85"/>
      <c r="AFS309" s="85"/>
      <c r="AFT309" s="85"/>
      <c r="AFU309" s="85"/>
      <c r="AFV309" s="85"/>
      <c r="AFW309" s="85"/>
      <c r="AFX309" s="85"/>
      <c r="AFY309" s="85"/>
      <c r="AFZ309" s="85"/>
      <c r="AGA309" s="85"/>
      <c r="AGB309" s="85"/>
      <c r="AGC309" s="85"/>
      <c r="AGD309" s="85"/>
      <c r="AGE309" s="85"/>
      <c r="AGF309" s="85"/>
      <c r="AGG309" s="85"/>
      <c r="AGH309" s="85"/>
      <c r="AGI309" s="85"/>
      <c r="AGJ309" s="85"/>
      <c r="AGK309" s="85"/>
      <c r="AGL309" s="85"/>
      <c r="AGM309" s="85"/>
      <c r="AGN309" s="85"/>
      <c r="AGO309" s="85"/>
      <c r="AGP309" s="85"/>
      <c r="AGQ309" s="85"/>
      <c r="AGR309" s="85"/>
      <c r="AGS309" s="85"/>
      <c r="AGT309" s="85"/>
      <c r="AGU309" s="85"/>
      <c r="AGV309" s="85"/>
      <c r="AGW309" s="85"/>
      <c r="AGX309" s="85"/>
      <c r="AGY309" s="85"/>
      <c r="AGZ309" s="85"/>
      <c r="AHA309" s="85"/>
      <c r="AHB309" s="85"/>
      <c r="AHC309" s="85"/>
      <c r="AHD309" s="85"/>
      <c r="AHE309" s="85"/>
      <c r="AHF309" s="85"/>
      <c r="AHG309" s="85"/>
      <c r="AHH309" s="85"/>
      <c r="AHI309" s="85"/>
      <c r="AHJ309" s="85"/>
      <c r="AHK309" s="85"/>
      <c r="AHL309" s="85"/>
      <c r="AHM309" s="85"/>
      <c r="AHN309" s="85"/>
      <c r="AHO309" s="85"/>
      <c r="AHP309" s="85"/>
      <c r="AHQ309" s="85"/>
      <c r="AHR309" s="85"/>
      <c r="AHS309" s="85"/>
      <c r="AHT309" s="85"/>
      <c r="AHU309" s="85"/>
      <c r="AHV309" s="85"/>
      <c r="AHW309" s="85"/>
      <c r="AHX309" s="85"/>
      <c r="AHY309" s="85"/>
      <c r="AHZ309" s="85"/>
      <c r="AIA309" s="85"/>
      <c r="AIB309" s="85"/>
      <c r="AIC309" s="85"/>
      <c r="AID309" s="85"/>
      <c r="AIE309" s="85"/>
      <c r="AIF309" s="85"/>
      <c r="AIG309" s="85"/>
      <c r="AIH309" s="85"/>
      <c r="AII309" s="85"/>
      <c r="AIJ309" s="85"/>
      <c r="AIK309" s="85"/>
      <c r="AIL309" s="85"/>
      <c r="AIM309" s="85"/>
      <c r="AIN309" s="85"/>
      <c r="AIO309" s="85"/>
      <c r="AIP309" s="85"/>
      <c r="AIQ309" s="85"/>
      <c r="AIR309" s="85"/>
      <c r="AIS309" s="85"/>
      <c r="AIT309" s="85"/>
      <c r="AIU309" s="85"/>
      <c r="AIV309" s="85"/>
      <c r="AIW309" s="85"/>
      <c r="AIX309" s="85"/>
      <c r="AIY309" s="85"/>
      <c r="AIZ309" s="85"/>
      <c r="AJA309" s="85"/>
      <c r="AJB309" s="85"/>
      <c r="AJC309" s="85"/>
      <c r="AJD309" s="85"/>
      <c r="AJE309" s="85"/>
      <c r="AJF309" s="85"/>
      <c r="AJG309" s="85"/>
      <c r="AJH309" s="85"/>
      <c r="AJI309" s="85"/>
      <c r="AJJ309" s="85"/>
      <c r="AJK309" s="85"/>
      <c r="AJL309" s="85"/>
      <c r="AJM309" s="85"/>
      <c r="AJN309" s="85"/>
      <c r="AJO309" s="85"/>
      <c r="AJP309" s="85"/>
      <c r="AJQ309" s="85"/>
      <c r="AJR309" s="85"/>
      <c r="AJS309" s="85"/>
      <c r="AJT309" s="85"/>
      <c r="AJU309" s="85"/>
      <c r="AJV309" s="85"/>
      <c r="AJW309" s="85"/>
      <c r="AJX309" s="85"/>
      <c r="AJY309" s="85"/>
      <c r="AJZ309" s="85"/>
      <c r="AKA309" s="85"/>
      <c r="AKB309" s="85"/>
      <c r="AKC309" s="85"/>
      <c r="AKD309" s="85"/>
      <c r="AKE309" s="85"/>
      <c r="AKF309" s="85"/>
      <c r="AKG309" s="85"/>
      <c r="AKH309" s="85"/>
      <c r="AKI309" s="85"/>
      <c r="AKJ309" s="85"/>
      <c r="AKK309" s="85"/>
      <c r="AKL309" s="85"/>
      <c r="AKM309" s="85"/>
      <c r="AKN309" s="85"/>
      <c r="AKO309" s="85"/>
      <c r="AKP309" s="85"/>
      <c r="AKQ309" s="85"/>
      <c r="AKR309" s="85"/>
      <c r="AKS309" s="85"/>
      <c r="AKT309" s="85"/>
      <c r="AKU309" s="85"/>
      <c r="AKV309" s="85"/>
      <c r="AKW309" s="85"/>
      <c r="AKX309" s="85"/>
      <c r="AKY309" s="85"/>
      <c r="AKZ309" s="85"/>
      <c r="ALA309" s="85"/>
      <c r="ALB309" s="85"/>
      <c r="ALC309" s="85"/>
      <c r="ALD309" s="85"/>
      <c r="ALE309" s="85"/>
      <c r="ALF309" s="85"/>
      <c r="ALG309" s="85"/>
      <c r="ALH309" s="85"/>
      <c r="ALI309" s="85"/>
      <c r="ALJ309" s="85"/>
      <c r="ALK309" s="85"/>
      <c r="ALL309" s="85"/>
      <c r="ALM309" s="85"/>
      <c r="ALN309" s="85"/>
      <c r="ALO309" s="85"/>
      <c r="ALP309" s="85"/>
      <c r="ALQ309" s="85"/>
      <c r="ALR309" s="85"/>
      <c r="ALS309" s="85"/>
      <c r="ALT309" s="85"/>
      <c r="ALU309" s="85"/>
      <c r="ALV309" s="85"/>
      <c r="ALW309" s="85"/>
      <c r="ALX309" s="85"/>
      <c r="ALY309" s="85"/>
      <c r="ALZ309" s="85"/>
      <c r="AMA309" s="85"/>
      <c r="AMB309" s="85"/>
      <c r="AMC309" s="85"/>
      <c r="AMD309" s="85"/>
      <c r="AME309" s="85"/>
      <c r="AMF309" s="85"/>
      <c r="AMG309" s="85"/>
      <c r="AMH309" s="85"/>
      <c r="AMI309" s="85"/>
      <c r="AMJ309" s="85"/>
    </row>
    <row r="310" spans="1:1024" ht="15" customHeight="1">
      <c r="A310" s="74" t="s">
        <v>67</v>
      </c>
      <c r="B310" s="74" t="s">
        <v>713</v>
      </c>
      <c r="C310" s="79" t="s">
        <v>714</v>
      </c>
      <c r="D310" s="74" t="s">
        <v>715</v>
      </c>
      <c r="E310" s="74" t="s">
        <v>716</v>
      </c>
      <c r="F310" s="79" t="s">
        <v>717</v>
      </c>
      <c r="G310" s="74" t="s">
        <v>718</v>
      </c>
      <c r="H310" s="74" t="s">
        <v>534</v>
      </c>
      <c r="I310" s="74" t="s">
        <v>86</v>
      </c>
      <c r="J310" s="105">
        <v>1584381</v>
      </c>
      <c r="K310" s="74" t="s">
        <v>136</v>
      </c>
      <c r="L310" s="2" t="s">
        <v>137</v>
      </c>
      <c r="M310" s="74" t="s">
        <v>720</v>
      </c>
      <c r="N310" s="74" t="s">
        <v>555</v>
      </c>
      <c r="O310" s="81"/>
      <c r="P310" s="82">
        <f>IFERROR(VLOOKUP(J310,'Obs Tecnicas'!$D:$I,5,0),O310)</f>
        <v>44725</v>
      </c>
      <c r="Q310" s="81" t="str">
        <f ca="1">IF(P310&lt;&gt;"",IF(P310+365&gt;TODAY(),"Calibrado","Vencido"),"")</f>
        <v>Calibrado</v>
      </c>
      <c r="R310" s="83">
        <f>IFERROR(VLOOKUP(J310,'Obs Tecnicas'!$D:$G,2,0),"")</f>
        <v>16821</v>
      </c>
      <c r="S310" s="74" t="str">
        <f>IFERROR(VLOOKUP(J310,'Obs Tecnicas'!$D:$G,3,0),"Hexis")</f>
        <v>ER ANALITICA</v>
      </c>
      <c r="T310" s="74" t="str">
        <f>IFERROR(VLOOKUP(J310,'Obs Tecnicas'!$D:$G,4,0),"")</f>
        <v xml:space="preserve"> Eletrodo de pH com alta lentidão, indicando fim de vida útil, necessário troca. Liberado com restrição.</v>
      </c>
      <c r="U310" s="2" t="s">
        <v>332</v>
      </c>
      <c r="V310" s="84">
        <f t="shared" si="10"/>
        <v>6</v>
      </c>
      <c r="W310" s="84"/>
      <c r="X310" s="2">
        <f>VLOOKUP(J310,Adicionados!B:M,12,0)</f>
        <v>22</v>
      </c>
    </row>
    <row r="311" spans="1:1024" ht="15" customHeight="1">
      <c r="A311" s="74" t="s">
        <v>67</v>
      </c>
      <c r="B311" s="74" t="s">
        <v>713</v>
      </c>
      <c r="C311" s="79" t="s">
        <v>714</v>
      </c>
      <c r="D311" s="74" t="s">
        <v>715</v>
      </c>
      <c r="E311" s="74" t="s">
        <v>716</v>
      </c>
      <c r="F311" s="79" t="s">
        <v>717</v>
      </c>
      <c r="G311" s="74" t="s">
        <v>718</v>
      </c>
      <c r="H311" s="74" t="s">
        <v>534</v>
      </c>
      <c r="I311" s="74" t="s">
        <v>729</v>
      </c>
      <c r="J311" s="105" t="s">
        <v>730</v>
      </c>
      <c r="K311" s="74" t="s">
        <v>731</v>
      </c>
      <c r="L311" s="2" t="s">
        <v>732</v>
      </c>
      <c r="M311" s="74" t="s">
        <v>720</v>
      </c>
      <c r="N311" s="74" t="s">
        <v>555</v>
      </c>
      <c r="O311" s="81"/>
      <c r="P311" s="82">
        <f>IFERROR(VLOOKUP(J311,'Obs Tecnicas'!$D:$I,5,0),O311)</f>
        <v>44725</v>
      </c>
      <c r="Q311" s="81" t="str">
        <f ca="1">IF(P311&lt;&gt;"",IF(P311+365&gt;TODAY(),"Calibrado","Vencido"),"")</f>
        <v>Calibrado</v>
      </c>
      <c r="R311" s="83">
        <f>IFERROR(VLOOKUP(J311,'Obs Tecnicas'!$D:$G,2,0),"")</f>
        <v>16822</v>
      </c>
      <c r="S311" s="74" t="str">
        <f>IFERROR(VLOOKUP(J311,'Obs Tecnicas'!$D:$G,3,0),"Hexis")</f>
        <v>ER ANALITICA</v>
      </c>
      <c r="T311" s="74">
        <f>IFERROR(VLOOKUP(J311,'Obs Tecnicas'!$D:$G,4,0),"")</f>
        <v>0</v>
      </c>
      <c r="U311" s="2" t="s">
        <v>332</v>
      </c>
      <c r="V311" s="84">
        <f t="shared" si="10"/>
        <v>6</v>
      </c>
      <c r="W311" s="84"/>
      <c r="X311" s="2">
        <f>VLOOKUP(J311,Adicionados!B:M,12,0)</f>
        <v>22</v>
      </c>
    </row>
    <row r="312" spans="1:1024" ht="15" customHeight="1">
      <c r="A312" s="74" t="s">
        <v>67</v>
      </c>
      <c r="B312" s="74" t="s">
        <v>713</v>
      </c>
      <c r="C312" s="79" t="s">
        <v>714</v>
      </c>
      <c r="D312" s="74" t="s">
        <v>715</v>
      </c>
      <c r="E312" s="74" t="s">
        <v>716</v>
      </c>
      <c r="F312" s="79" t="s">
        <v>717</v>
      </c>
      <c r="G312" s="74" t="s">
        <v>718</v>
      </c>
      <c r="H312" s="74" t="s">
        <v>534</v>
      </c>
      <c r="I312" s="74" t="s">
        <v>83</v>
      </c>
      <c r="J312" s="105">
        <v>4224035</v>
      </c>
      <c r="K312" s="74" t="s">
        <v>84</v>
      </c>
      <c r="L312" s="2" t="s">
        <v>366</v>
      </c>
      <c r="M312" s="74" t="s">
        <v>720</v>
      </c>
      <c r="N312" s="74" t="s">
        <v>555</v>
      </c>
      <c r="O312" s="81"/>
      <c r="P312" s="82">
        <f>IFERROR(VLOOKUP(J312,'Obs Tecnicas'!$D:$I,5,0),O312)</f>
        <v>44725</v>
      </c>
      <c r="Q312" s="81" t="str">
        <f ca="1">IF(P312&lt;&gt;"",IF(P312+365&gt;TODAY(),"Calibrado","Vencido"),"")</f>
        <v>Calibrado</v>
      </c>
      <c r="R312" s="83">
        <f>IFERROR(VLOOKUP(J312,'Obs Tecnicas'!$D:$G,2,0),"")</f>
        <v>16878</v>
      </c>
      <c r="S312" s="74" t="str">
        <f>IFERROR(VLOOKUP(J312,'Obs Tecnicas'!$D:$G,3,0),"Hexis")</f>
        <v>ER ANALITICA</v>
      </c>
      <c r="T312" s="74">
        <f>IFERROR(VLOOKUP(J312,'Obs Tecnicas'!$D:$G,4,0),"")</f>
        <v>0</v>
      </c>
      <c r="U312" s="2" t="s">
        <v>332</v>
      </c>
      <c r="V312" s="84">
        <f t="shared" si="10"/>
        <v>6</v>
      </c>
      <c r="W312" s="84">
        <v>6</v>
      </c>
      <c r="X312" s="2" t="e">
        <f>VLOOKUP(J312,Adicionados!B:M,12,0)</f>
        <v>#N/A</v>
      </c>
    </row>
    <row r="313" spans="1:1024" ht="15" customHeight="1">
      <c r="A313" s="74" t="s">
        <v>67</v>
      </c>
      <c r="B313" s="74" t="s">
        <v>733</v>
      </c>
      <c r="C313" s="79" t="s">
        <v>734</v>
      </c>
      <c r="D313" s="74" t="s">
        <v>735</v>
      </c>
      <c r="E313" s="74" t="s">
        <v>709</v>
      </c>
      <c r="F313" s="79" t="s">
        <v>710</v>
      </c>
      <c r="G313" s="74" t="s">
        <v>549</v>
      </c>
      <c r="H313" s="74" t="s">
        <v>534</v>
      </c>
      <c r="I313" s="74" t="s">
        <v>79</v>
      </c>
      <c r="J313" s="80" t="s">
        <v>736</v>
      </c>
      <c r="K313" s="74" t="s">
        <v>81</v>
      </c>
      <c r="L313" s="74" t="s">
        <v>82</v>
      </c>
      <c r="M313" s="74" t="s">
        <v>737</v>
      </c>
      <c r="N313" s="74" t="s">
        <v>738</v>
      </c>
      <c r="O313" s="81">
        <v>44067</v>
      </c>
      <c r="P313" s="82">
        <f>IFERROR(VLOOKUP(J313,'Obs Tecnicas'!$D:$I,5,0),O313)</f>
        <v>44421</v>
      </c>
      <c r="Q313" s="81" t="str">
        <f ca="1">IF(P313&lt;&gt;"",IF(P313+365&gt;TODAY(),"Calibrado","Vencido"),"")</f>
        <v>Vencido</v>
      </c>
      <c r="R313" s="83">
        <f>IFERROR(VLOOKUP(J313,'Obs Tecnicas'!$D:$G,2,0),"")</f>
        <v>13345</v>
      </c>
      <c r="S313" s="74" t="str">
        <f>IFERROR(VLOOKUP(J313,'Obs Tecnicas'!$D:$G,3,0),"Hexis")</f>
        <v>ER ANALITICA</v>
      </c>
      <c r="T313" s="74" t="str">
        <f>IFERROR(VLOOKUP(J313,'Obs Tecnicas'!$D:$G,4,0),"")</f>
        <v>Todos filtros oxidados (420, 520, 560 e 610nm) e teclado de borracha descolado.</v>
      </c>
      <c r="U313" s="2" t="s">
        <v>28</v>
      </c>
      <c r="V313" s="84">
        <f t="shared" si="10"/>
        <v>8</v>
      </c>
      <c r="W313" s="84">
        <v>3</v>
      </c>
      <c r="X313" s="2" t="e">
        <f>VLOOKUP(J313,Adicionados!B:M,12,0)</f>
        <v>#N/A</v>
      </c>
    </row>
    <row r="314" spans="1:1024" ht="15" customHeight="1">
      <c r="A314" s="74" t="s">
        <v>67</v>
      </c>
      <c r="B314" s="74" t="s">
        <v>733</v>
      </c>
      <c r="C314" s="79" t="s">
        <v>734</v>
      </c>
      <c r="D314" s="74" t="s">
        <v>735</v>
      </c>
      <c r="E314" s="74" t="s">
        <v>709</v>
      </c>
      <c r="F314" s="79" t="s">
        <v>710</v>
      </c>
      <c r="G314" s="74" t="s">
        <v>549</v>
      </c>
      <c r="H314" s="74" t="s">
        <v>534</v>
      </c>
      <c r="I314" s="74" t="s">
        <v>83</v>
      </c>
      <c r="J314" s="80" t="s">
        <v>739</v>
      </c>
      <c r="K314" s="74" t="s">
        <v>84</v>
      </c>
      <c r="L314" s="74" t="s">
        <v>85</v>
      </c>
      <c r="M314" s="74" t="s">
        <v>737</v>
      </c>
      <c r="N314" s="74" t="s">
        <v>738</v>
      </c>
      <c r="O314" s="81">
        <v>44067</v>
      </c>
      <c r="P314" s="82">
        <f>IFERROR(VLOOKUP(J314,'Obs Tecnicas'!$D:$I,5,0),O314)</f>
        <v>44421</v>
      </c>
      <c r="Q314" s="81" t="str">
        <f ca="1">IF(P314&lt;&gt;"",IF(P314+365&gt;TODAY(),"Calibrado","Vencido"),"")</f>
        <v>Vencido</v>
      </c>
      <c r="R314" s="83">
        <f>IFERROR(VLOOKUP(J314,'Obs Tecnicas'!$D:$G,2,0),"")</f>
        <v>13346</v>
      </c>
      <c r="S314" s="74" t="str">
        <f>IFERROR(VLOOKUP(J314,'Obs Tecnicas'!$D:$G,3,0),"Hexis")</f>
        <v>ER ANALITICA</v>
      </c>
      <c r="T314" s="74">
        <f>IFERROR(VLOOKUP(J314,'Obs Tecnicas'!$D:$G,4,0),"")</f>
        <v>0</v>
      </c>
      <c r="U314" s="2" t="s">
        <v>28</v>
      </c>
      <c r="V314" s="84">
        <f t="shared" si="10"/>
        <v>8</v>
      </c>
      <c r="W314" s="84">
        <v>3</v>
      </c>
      <c r="X314" s="2" t="e">
        <f>VLOOKUP(J314,Adicionados!B:M,12,0)</f>
        <v>#N/A</v>
      </c>
    </row>
    <row r="315" spans="1:1024" ht="15" customHeight="1">
      <c r="A315" s="74" t="s">
        <v>67</v>
      </c>
      <c r="B315" s="74" t="s">
        <v>733</v>
      </c>
      <c r="C315" s="79" t="s">
        <v>734</v>
      </c>
      <c r="D315" s="74" t="s">
        <v>735</v>
      </c>
      <c r="E315" s="74" t="s">
        <v>709</v>
      </c>
      <c r="F315" s="79" t="s">
        <v>710</v>
      </c>
      <c r="G315" s="74" t="s">
        <v>549</v>
      </c>
      <c r="H315" s="74" t="s">
        <v>534</v>
      </c>
      <c r="I315" s="74" t="s">
        <v>101</v>
      </c>
      <c r="J315" s="80" t="s">
        <v>740</v>
      </c>
      <c r="K315" s="74" t="s">
        <v>81</v>
      </c>
      <c r="L315" s="74" t="s">
        <v>103</v>
      </c>
      <c r="M315" s="74" t="s">
        <v>737</v>
      </c>
      <c r="N315" s="74" t="s">
        <v>738</v>
      </c>
      <c r="O315" s="81">
        <v>44067</v>
      </c>
      <c r="P315" s="82">
        <f>IFERROR(VLOOKUP(J315,'Obs Tecnicas'!$D:$I,5,0),O315)</f>
        <v>44421</v>
      </c>
      <c r="Q315" s="81" t="str">
        <f ca="1">IF(P315&lt;&gt;"",IF(P315+365&gt;TODAY(),"Calibrado","Vencido"),"")</f>
        <v>Vencido</v>
      </c>
      <c r="R315" s="83">
        <f>IFERROR(VLOOKUP(J315,'Obs Tecnicas'!$D:$G,2,0),"")</f>
        <v>13348</v>
      </c>
      <c r="S315" s="74" t="str">
        <f>IFERROR(VLOOKUP(J315,'Obs Tecnicas'!$D:$G,3,0),"Hexis")</f>
        <v>ER ANALITICA</v>
      </c>
      <c r="T315" s="74" t="str">
        <f>IFERROR(VLOOKUP(J315,'Obs Tecnicas'!$D:$G,4,0),"")</f>
        <v>Bateria de litio com baixa carga e filtros oxidados (OG570 e BG370). Além, da carcaça estar com avarias.</v>
      </c>
      <c r="U315" s="2" t="s">
        <v>28</v>
      </c>
      <c r="V315" s="84">
        <f t="shared" si="10"/>
        <v>8</v>
      </c>
      <c r="W315" s="84">
        <v>3</v>
      </c>
      <c r="X315" s="2" t="e">
        <f>VLOOKUP(J315,Adicionados!B:M,12,0)</f>
        <v>#N/A</v>
      </c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  <c r="CX315" s="85"/>
      <c r="CY315" s="85"/>
      <c r="CZ315" s="85"/>
      <c r="DA315" s="85"/>
      <c r="DB315" s="85"/>
      <c r="DC315" s="85"/>
      <c r="DD315" s="85"/>
      <c r="DE315" s="85"/>
      <c r="DF315" s="85"/>
      <c r="DG315" s="85"/>
      <c r="DH315" s="85"/>
      <c r="DI315" s="85"/>
      <c r="DJ315" s="85"/>
      <c r="DK315" s="85"/>
      <c r="DL315" s="85"/>
      <c r="DM315" s="85"/>
      <c r="DN315" s="85"/>
      <c r="DO315" s="85"/>
      <c r="DP315" s="85"/>
      <c r="DQ315" s="85"/>
      <c r="DR315" s="85"/>
      <c r="DS315" s="85"/>
      <c r="DT315" s="85"/>
      <c r="DU315" s="85"/>
      <c r="DV315" s="85"/>
      <c r="DW315" s="85"/>
      <c r="DX315" s="85"/>
      <c r="DY315" s="85"/>
      <c r="DZ315" s="85"/>
      <c r="EA315" s="85"/>
      <c r="EB315" s="85"/>
      <c r="EC315" s="85"/>
      <c r="ED315" s="85"/>
      <c r="EE315" s="85"/>
      <c r="EF315" s="85"/>
      <c r="EG315" s="85"/>
      <c r="EH315" s="85"/>
      <c r="EI315" s="85"/>
      <c r="EJ315" s="85"/>
      <c r="EK315" s="85"/>
      <c r="EL315" s="85"/>
      <c r="EM315" s="85"/>
      <c r="EN315" s="85"/>
      <c r="EO315" s="85"/>
      <c r="EP315" s="85"/>
      <c r="EQ315" s="85"/>
      <c r="ER315" s="85"/>
      <c r="ES315" s="85"/>
      <c r="ET315" s="85"/>
      <c r="EU315" s="85"/>
      <c r="EV315" s="85"/>
      <c r="EW315" s="85"/>
      <c r="EX315" s="85"/>
      <c r="EY315" s="85"/>
      <c r="EZ315" s="85"/>
      <c r="FA315" s="85"/>
      <c r="FB315" s="85"/>
      <c r="FC315" s="85"/>
      <c r="FD315" s="85"/>
      <c r="FE315" s="85"/>
      <c r="FF315" s="85"/>
      <c r="FG315" s="85"/>
      <c r="FH315" s="85"/>
      <c r="FI315" s="85"/>
      <c r="FJ315" s="85"/>
      <c r="FK315" s="85"/>
      <c r="FL315" s="85"/>
      <c r="FM315" s="85"/>
      <c r="FN315" s="85"/>
      <c r="FO315" s="85"/>
      <c r="FP315" s="85"/>
      <c r="FQ315" s="85"/>
      <c r="FR315" s="85"/>
      <c r="FS315" s="85"/>
      <c r="FT315" s="85"/>
      <c r="FU315" s="85"/>
      <c r="FV315" s="85"/>
      <c r="FW315" s="85"/>
      <c r="FX315" s="85"/>
      <c r="FY315" s="85"/>
      <c r="FZ315" s="85"/>
      <c r="GA315" s="85"/>
      <c r="GB315" s="85"/>
      <c r="GC315" s="85"/>
      <c r="GD315" s="85"/>
      <c r="GE315" s="85"/>
      <c r="GF315" s="85"/>
      <c r="GG315" s="85"/>
      <c r="GH315" s="85"/>
      <c r="GI315" s="85"/>
      <c r="GJ315" s="85"/>
      <c r="GK315" s="85"/>
      <c r="GL315" s="85"/>
      <c r="GM315" s="85"/>
      <c r="GN315" s="85"/>
      <c r="GO315" s="85"/>
      <c r="GP315" s="85"/>
      <c r="GQ315" s="85"/>
      <c r="GR315" s="85"/>
      <c r="GS315" s="85"/>
      <c r="GT315" s="85"/>
      <c r="GU315" s="85"/>
      <c r="GV315" s="85"/>
      <c r="GW315" s="85"/>
      <c r="GX315" s="85"/>
      <c r="GY315" s="85"/>
      <c r="GZ315" s="85"/>
      <c r="HA315" s="85"/>
      <c r="HB315" s="85"/>
      <c r="HC315" s="85"/>
      <c r="HD315" s="85"/>
      <c r="HE315" s="85"/>
      <c r="HF315" s="85"/>
      <c r="HG315" s="85"/>
      <c r="HH315" s="85"/>
      <c r="HI315" s="85"/>
      <c r="HJ315" s="85"/>
      <c r="HK315" s="85"/>
      <c r="HL315" s="85"/>
      <c r="HM315" s="85"/>
      <c r="HN315" s="85"/>
      <c r="HO315" s="85"/>
      <c r="HP315" s="85"/>
      <c r="HQ315" s="85"/>
      <c r="HR315" s="85"/>
      <c r="HS315" s="85"/>
      <c r="HT315" s="85"/>
      <c r="HU315" s="85"/>
      <c r="HV315" s="85"/>
      <c r="HW315" s="85"/>
      <c r="HX315" s="85"/>
      <c r="HY315" s="85"/>
      <c r="HZ315" s="85"/>
      <c r="IA315" s="85"/>
      <c r="IB315" s="85"/>
      <c r="IC315" s="85"/>
      <c r="ID315" s="85"/>
      <c r="IE315" s="85"/>
      <c r="IF315" s="85"/>
      <c r="IG315" s="85"/>
      <c r="IH315" s="85"/>
      <c r="II315" s="85"/>
      <c r="IJ315" s="85"/>
      <c r="IK315" s="85"/>
      <c r="IL315" s="85"/>
      <c r="IM315" s="85"/>
      <c r="IN315" s="85"/>
      <c r="IO315" s="85"/>
      <c r="IP315" s="85"/>
      <c r="IQ315" s="85"/>
      <c r="IR315" s="85"/>
      <c r="IS315" s="85"/>
      <c r="IT315" s="85"/>
      <c r="IU315" s="85"/>
      <c r="IV315" s="85"/>
      <c r="IW315" s="85"/>
      <c r="IX315" s="85"/>
      <c r="IY315" s="85"/>
      <c r="IZ315" s="85"/>
      <c r="JA315" s="85"/>
      <c r="JB315" s="85"/>
      <c r="JC315" s="85"/>
      <c r="JD315" s="85"/>
      <c r="JE315" s="85"/>
      <c r="JF315" s="85"/>
      <c r="JG315" s="85"/>
      <c r="JH315" s="85"/>
      <c r="JI315" s="85"/>
      <c r="JJ315" s="85"/>
      <c r="JK315" s="85"/>
      <c r="JL315" s="85"/>
      <c r="JM315" s="85"/>
      <c r="JN315" s="85"/>
      <c r="JO315" s="85"/>
      <c r="JP315" s="85"/>
      <c r="JQ315" s="85"/>
      <c r="JR315" s="85"/>
      <c r="JS315" s="85"/>
      <c r="JT315" s="85"/>
      <c r="JU315" s="85"/>
      <c r="JV315" s="85"/>
      <c r="JW315" s="85"/>
      <c r="JX315" s="85"/>
      <c r="JY315" s="85"/>
      <c r="JZ315" s="85"/>
      <c r="KA315" s="85"/>
      <c r="KB315" s="85"/>
      <c r="KC315" s="85"/>
      <c r="KD315" s="85"/>
      <c r="KE315" s="85"/>
      <c r="KF315" s="85"/>
      <c r="KG315" s="85"/>
      <c r="KH315" s="85"/>
      <c r="KI315" s="85"/>
      <c r="KJ315" s="85"/>
      <c r="KK315" s="85"/>
      <c r="KL315" s="85"/>
      <c r="KM315" s="85"/>
      <c r="KN315" s="85"/>
      <c r="KO315" s="85"/>
      <c r="KP315" s="85"/>
      <c r="KQ315" s="85"/>
      <c r="KR315" s="85"/>
      <c r="KS315" s="85"/>
      <c r="KT315" s="85"/>
      <c r="KU315" s="85"/>
      <c r="KV315" s="85"/>
      <c r="KW315" s="85"/>
      <c r="KX315" s="85"/>
      <c r="KY315" s="85"/>
      <c r="KZ315" s="85"/>
      <c r="LA315" s="85"/>
      <c r="LB315" s="85"/>
      <c r="LC315" s="85"/>
      <c r="LD315" s="85"/>
      <c r="LE315" s="85"/>
      <c r="LF315" s="85"/>
      <c r="LG315" s="85"/>
      <c r="LH315" s="85"/>
      <c r="LI315" s="85"/>
      <c r="LJ315" s="85"/>
      <c r="LK315" s="85"/>
      <c r="LL315" s="85"/>
      <c r="LM315" s="85"/>
      <c r="LN315" s="85"/>
      <c r="LO315" s="85"/>
      <c r="LP315" s="85"/>
      <c r="LQ315" s="85"/>
      <c r="LR315" s="85"/>
      <c r="LS315" s="85"/>
      <c r="LT315" s="85"/>
      <c r="LU315" s="85"/>
      <c r="LV315" s="85"/>
      <c r="LW315" s="85"/>
      <c r="LX315" s="85"/>
      <c r="LY315" s="85"/>
      <c r="LZ315" s="85"/>
      <c r="MA315" s="85"/>
      <c r="MB315" s="85"/>
      <c r="MC315" s="85"/>
      <c r="MD315" s="85"/>
      <c r="ME315" s="85"/>
      <c r="MF315" s="85"/>
      <c r="MG315" s="85"/>
      <c r="MH315" s="85"/>
      <c r="MI315" s="85"/>
      <c r="MJ315" s="85"/>
      <c r="MK315" s="85"/>
      <c r="ML315" s="85"/>
      <c r="MM315" s="85"/>
      <c r="MN315" s="85"/>
      <c r="MO315" s="85"/>
      <c r="MP315" s="85"/>
      <c r="MQ315" s="85"/>
      <c r="MR315" s="85"/>
      <c r="MS315" s="85"/>
      <c r="MT315" s="85"/>
      <c r="MU315" s="85"/>
      <c r="MV315" s="85"/>
      <c r="MW315" s="85"/>
      <c r="MX315" s="85"/>
      <c r="MY315" s="85"/>
      <c r="MZ315" s="85"/>
      <c r="NA315" s="85"/>
      <c r="NB315" s="85"/>
      <c r="NC315" s="85"/>
      <c r="ND315" s="85"/>
      <c r="NE315" s="85"/>
      <c r="NF315" s="85"/>
      <c r="NG315" s="85"/>
      <c r="NH315" s="85"/>
      <c r="NI315" s="85"/>
      <c r="NJ315" s="85"/>
      <c r="NK315" s="85"/>
      <c r="NL315" s="85"/>
      <c r="NM315" s="85"/>
      <c r="NN315" s="85"/>
      <c r="NO315" s="85"/>
      <c r="NP315" s="85"/>
      <c r="NQ315" s="85"/>
      <c r="NR315" s="85"/>
      <c r="NS315" s="85"/>
      <c r="NT315" s="85"/>
      <c r="NU315" s="85"/>
      <c r="NV315" s="85"/>
      <c r="NW315" s="85"/>
      <c r="NX315" s="85"/>
      <c r="NY315" s="85"/>
      <c r="NZ315" s="85"/>
      <c r="OA315" s="85"/>
      <c r="OB315" s="85"/>
      <c r="OC315" s="85"/>
      <c r="OD315" s="85"/>
      <c r="OE315" s="85"/>
      <c r="OF315" s="85"/>
      <c r="OG315" s="85"/>
      <c r="OH315" s="85"/>
      <c r="OI315" s="85"/>
      <c r="OJ315" s="85"/>
      <c r="OK315" s="85"/>
      <c r="OL315" s="85"/>
      <c r="OM315" s="85"/>
      <c r="ON315" s="85"/>
      <c r="OO315" s="85"/>
      <c r="OP315" s="85"/>
      <c r="OQ315" s="85"/>
      <c r="OR315" s="85"/>
      <c r="OS315" s="85"/>
      <c r="OT315" s="85"/>
      <c r="OU315" s="85"/>
      <c r="OV315" s="85"/>
      <c r="OW315" s="85"/>
      <c r="OX315" s="85"/>
      <c r="OY315" s="85"/>
      <c r="OZ315" s="85"/>
      <c r="PA315" s="85"/>
      <c r="PB315" s="85"/>
      <c r="PC315" s="85"/>
      <c r="PD315" s="85"/>
      <c r="PE315" s="85"/>
      <c r="PF315" s="85"/>
      <c r="PG315" s="85"/>
      <c r="PH315" s="85"/>
      <c r="PI315" s="85"/>
      <c r="PJ315" s="85"/>
      <c r="PK315" s="85"/>
      <c r="PL315" s="85"/>
      <c r="PM315" s="85"/>
      <c r="PN315" s="85"/>
      <c r="PO315" s="85"/>
      <c r="PP315" s="85"/>
      <c r="PQ315" s="85"/>
      <c r="PR315" s="85"/>
      <c r="PS315" s="85"/>
      <c r="PT315" s="85"/>
      <c r="PU315" s="85"/>
      <c r="PV315" s="85"/>
      <c r="PW315" s="85"/>
      <c r="PX315" s="85"/>
      <c r="PY315" s="85"/>
      <c r="PZ315" s="85"/>
      <c r="QA315" s="85"/>
      <c r="QB315" s="85"/>
      <c r="QC315" s="85"/>
      <c r="QD315" s="85"/>
      <c r="QE315" s="85"/>
      <c r="QF315" s="85"/>
      <c r="QG315" s="85"/>
      <c r="QH315" s="85"/>
      <c r="QI315" s="85"/>
      <c r="QJ315" s="85"/>
      <c r="QK315" s="85"/>
      <c r="QL315" s="85"/>
      <c r="QM315" s="85"/>
      <c r="QN315" s="85"/>
      <c r="QO315" s="85"/>
      <c r="QP315" s="85"/>
      <c r="QQ315" s="85"/>
      <c r="QR315" s="85"/>
      <c r="QS315" s="85"/>
      <c r="QT315" s="85"/>
      <c r="QU315" s="85"/>
      <c r="QV315" s="85"/>
      <c r="QW315" s="85"/>
      <c r="QX315" s="85"/>
      <c r="QY315" s="85"/>
      <c r="QZ315" s="85"/>
      <c r="RA315" s="85"/>
      <c r="RB315" s="85"/>
      <c r="RC315" s="85"/>
      <c r="RD315" s="85"/>
      <c r="RE315" s="85"/>
      <c r="RF315" s="85"/>
      <c r="RG315" s="85"/>
      <c r="RH315" s="85"/>
      <c r="RI315" s="85"/>
      <c r="RJ315" s="85"/>
      <c r="RK315" s="85"/>
      <c r="RL315" s="85"/>
      <c r="RM315" s="85"/>
      <c r="RN315" s="85"/>
      <c r="RO315" s="85"/>
      <c r="RP315" s="85"/>
      <c r="RQ315" s="85"/>
      <c r="RR315" s="85"/>
      <c r="RS315" s="85"/>
      <c r="RT315" s="85"/>
      <c r="RU315" s="85"/>
      <c r="RV315" s="85"/>
      <c r="RW315" s="85"/>
      <c r="RX315" s="85"/>
      <c r="RY315" s="85"/>
      <c r="RZ315" s="85"/>
      <c r="SA315" s="85"/>
      <c r="SB315" s="85"/>
      <c r="SC315" s="85"/>
      <c r="SD315" s="85"/>
      <c r="SE315" s="85"/>
      <c r="SF315" s="85"/>
      <c r="SG315" s="85"/>
      <c r="SH315" s="85"/>
      <c r="SI315" s="85"/>
      <c r="SJ315" s="85"/>
      <c r="SK315" s="85"/>
      <c r="SL315" s="85"/>
      <c r="SM315" s="85"/>
      <c r="SN315" s="85"/>
      <c r="SO315" s="85"/>
      <c r="SP315" s="85"/>
      <c r="SQ315" s="85"/>
      <c r="SR315" s="85"/>
      <c r="SS315" s="85"/>
      <c r="ST315" s="85"/>
      <c r="SU315" s="85"/>
      <c r="SV315" s="85"/>
      <c r="SW315" s="85"/>
      <c r="SX315" s="85"/>
      <c r="SY315" s="85"/>
      <c r="SZ315" s="85"/>
      <c r="TA315" s="85"/>
      <c r="TB315" s="85"/>
      <c r="TC315" s="85"/>
      <c r="TD315" s="85"/>
      <c r="TE315" s="85"/>
      <c r="TF315" s="85"/>
      <c r="TG315" s="85"/>
      <c r="TH315" s="85"/>
      <c r="TI315" s="85"/>
      <c r="TJ315" s="85"/>
      <c r="TK315" s="85"/>
      <c r="TL315" s="85"/>
      <c r="TM315" s="85"/>
      <c r="TN315" s="85"/>
      <c r="TO315" s="85"/>
      <c r="TP315" s="85"/>
      <c r="TQ315" s="85"/>
      <c r="TR315" s="85"/>
      <c r="TS315" s="85"/>
      <c r="TT315" s="85"/>
      <c r="TU315" s="85"/>
      <c r="TV315" s="85"/>
      <c r="TW315" s="85"/>
      <c r="TX315" s="85"/>
      <c r="TY315" s="85"/>
      <c r="TZ315" s="85"/>
      <c r="UA315" s="85"/>
      <c r="UB315" s="85"/>
      <c r="UC315" s="85"/>
      <c r="UD315" s="85"/>
      <c r="UE315" s="85"/>
      <c r="UF315" s="85"/>
      <c r="UG315" s="85"/>
      <c r="UH315" s="85"/>
      <c r="UI315" s="85"/>
      <c r="UJ315" s="85"/>
      <c r="UK315" s="85"/>
      <c r="UL315" s="85"/>
      <c r="UM315" s="85"/>
      <c r="UN315" s="85"/>
      <c r="UO315" s="85"/>
      <c r="UP315" s="85"/>
      <c r="UQ315" s="85"/>
      <c r="UR315" s="85"/>
      <c r="US315" s="85"/>
      <c r="UT315" s="85"/>
      <c r="UU315" s="85"/>
      <c r="UV315" s="85"/>
      <c r="UW315" s="85"/>
      <c r="UX315" s="85"/>
      <c r="UY315" s="85"/>
      <c r="UZ315" s="85"/>
      <c r="VA315" s="85"/>
      <c r="VB315" s="85"/>
      <c r="VC315" s="85"/>
      <c r="VD315" s="85"/>
      <c r="VE315" s="85"/>
      <c r="VF315" s="85"/>
      <c r="VG315" s="85"/>
      <c r="VH315" s="85"/>
      <c r="VI315" s="85"/>
      <c r="VJ315" s="85"/>
      <c r="VK315" s="85"/>
      <c r="VL315" s="85"/>
      <c r="VM315" s="85"/>
      <c r="VN315" s="85"/>
      <c r="VO315" s="85"/>
      <c r="VP315" s="85"/>
      <c r="VQ315" s="85"/>
      <c r="VR315" s="85"/>
      <c r="VS315" s="85"/>
      <c r="VT315" s="85"/>
      <c r="VU315" s="85"/>
      <c r="VV315" s="85"/>
      <c r="VW315" s="85"/>
      <c r="VX315" s="85"/>
      <c r="VY315" s="85"/>
      <c r="VZ315" s="85"/>
      <c r="WA315" s="85"/>
      <c r="WB315" s="85"/>
      <c r="WC315" s="85"/>
      <c r="WD315" s="85"/>
      <c r="WE315" s="85"/>
      <c r="WF315" s="85"/>
      <c r="WG315" s="85"/>
      <c r="WH315" s="85"/>
      <c r="WI315" s="85"/>
      <c r="WJ315" s="85"/>
      <c r="WK315" s="85"/>
      <c r="WL315" s="85"/>
      <c r="WM315" s="85"/>
      <c r="WN315" s="85"/>
      <c r="WO315" s="85"/>
      <c r="WP315" s="85"/>
      <c r="WQ315" s="85"/>
      <c r="WR315" s="85"/>
      <c r="WS315" s="85"/>
      <c r="WT315" s="85"/>
      <c r="WU315" s="85"/>
      <c r="WV315" s="85"/>
      <c r="WW315" s="85"/>
      <c r="WX315" s="85"/>
      <c r="WY315" s="85"/>
      <c r="WZ315" s="85"/>
      <c r="XA315" s="85"/>
      <c r="XB315" s="85"/>
      <c r="XC315" s="85"/>
      <c r="XD315" s="85"/>
      <c r="XE315" s="85"/>
      <c r="XF315" s="85"/>
      <c r="XG315" s="85"/>
      <c r="XH315" s="85"/>
      <c r="XI315" s="85"/>
      <c r="XJ315" s="85"/>
      <c r="XK315" s="85"/>
      <c r="XL315" s="85"/>
      <c r="XM315" s="85"/>
      <c r="XN315" s="85"/>
      <c r="XO315" s="85"/>
      <c r="XP315" s="85"/>
      <c r="XQ315" s="85"/>
      <c r="XR315" s="85"/>
      <c r="XS315" s="85"/>
      <c r="XT315" s="85"/>
      <c r="XU315" s="85"/>
      <c r="XV315" s="85"/>
      <c r="XW315" s="85"/>
      <c r="XX315" s="85"/>
      <c r="XY315" s="85"/>
      <c r="XZ315" s="85"/>
      <c r="YA315" s="85"/>
      <c r="YB315" s="85"/>
      <c r="YC315" s="85"/>
      <c r="YD315" s="85"/>
      <c r="YE315" s="85"/>
      <c r="YF315" s="85"/>
      <c r="YG315" s="85"/>
      <c r="YH315" s="85"/>
      <c r="YI315" s="85"/>
      <c r="YJ315" s="85"/>
      <c r="YK315" s="85"/>
      <c r="YL315" s="85"/>
      <c r="YM315" s="85"/>
      <c r="YN315" s="85"/>
      <c r="YO315" s="85"/>
      <c r="YP315" s="85"/>
      <c r="YQ315" s="85"/>
      <c r="YR315" s="85"/>
      <c r="YS315" s="85"/>
      <c r="YT315" s="85"/>
      <c r="YU315" s="85"/>
      <c r="YV315" s="85"/>
      <c r="YW315" s="85"/>
      <c r="YX315" s="85"/>
      <c r="YY315" s="85"/>
      <c r="YZ315" s="85"/>
      <c r="ZA315" s="85"/>
      <c r="ZB315" s="85"/>
      <c r="ZC315" s="85"/>
      <c r="ZD315" s="85"/>
      <c r="ZE315" s="85"/>
      <c r="ZF315" s="85"/>
      <c r="ZG315" s="85"/>
      <c r="ZH315" s="85"/>
      <c r="ZI315" s="85"/>
      <c r="ZJ315" s="85"/>
      <c r="ZK315" s="85"/>
      <c r="ZL315" s="85"/>
      <c r="ZM315" s="85"/>
      <c r="ZN315" s="85"/>
      <c r="ZO315" s="85"/>
      <c r="ZP315" s="85"/>
      <c r="ZQ315" s="85"/>
      <c r="ZR315" s="85"/>
      <c r="ZS315" s="85"/>
      <c r="ZT315" s="85"/>
      <c r="ZU315" s="85"/>
      <c r="ZV315" s="85"/>
      <c r="ZW315" s="85"/>
      <c r="ZX315" s="85"/>
      <c r="ZY315" s="85"/>
      <c r="ZZ315" s="85"/>
      <c r="AAA315" s="85"/>
      <c r="AAB315" s="85"/>
      <c r="AAC315" s="85"/>
      <c r="AAD315" s="85"/>
      <c r="AAE315" s="85"/>
      <c r="AAF315" s="85"/>
      <c r="AAG315" s="85"/>
      <c r="AAH315" s="85"/>
      <c r="AAI315" s="85"/>
      <c r="AAJ315" s="85"/>
      <c r="AAK315" s="85"/>
      <c r="AAL315" s="85"/>
      <c r="AAM315" s="85"/>
      <c r="AAN315" s="85"/>
      <c r="AAO315" s="85"/>
      <c r="AAP315" s="85"/>
      <c r="AAQ315" s="85"/>
      <c r="AAR315" s="85"/>
      <c r="AAS315" s="85"/>
      <c r="AAT315" s="85"/>
      <c r="AAU315" s="85"/>
      <c r="AAV315" s="85"/>
      <c r="AAW315" s="85"/>
      <c r="AAX315" s="85"/>
      <c r="AAY315" s="85"/>
      <c r="AAZ315" s="85"/>
      <c r="ABA315" s="85"/>
      <c r="ABB315" s="85"/>
      <c r="ABC315" s="85"/>
      <c r="ABD315" s="85"/>
      <c r="ABE315" s="85"/>
      <c r="ABF315" s="85"/>
      <c r="ABG315" s="85"/>
      <c r="ABH315" s="85"/>
      <c r="ABI315" s="85"/>
      <c r="ABJ315" s="85"/>
      <c r="ABK315" s="85"/>
      <c r="ABL315" s="85"/>
      <c r="ABM315" s="85"/>
      <c r="ABN315" s="85"/>
      <c r="ABO315" s="85"/>
      <c r="ABP315" s="85"/>
      <c r="ABQ315" s="85"/>
      <c r="ABR315" s="85"/>
      <c r="ABS315" s="85"/>
      <c r="ABT315" s="85"/>
      <c r="ABU315" s="85"/>
      <c r="ABV315" s="85"/>
      <c r="ABW315" s="85"/>
      <c r="ABX315" s="85"/>
      <c r="ABY315" s="85"/>
      <c r="ABZ315" s="85"/>
      <c r="ACA315" s="85"/>
      <c r="ACB315" s="85"/>
      <c r="ACC315" s="85"/>
      <c r="ACD315" s="85"/>
      <c r="ACE315" s="85"/>
      <c r="ACF315" s="85"/>
      <c r="ACG315" s="85"/>
      <c r="ACH315" s="85"/>
      <c r="ACI315" s="85"/>
      <c r="ACJ315" s="85"/>
      <c r="ACK315" s="85"/>
      <c r="ACL315" s="85"/>
      <c r="ACM315" s="85"/>
      <c r="ACN315" s="85"/>
      <c r="ACO315" s="85"/>
      <c r="ACP315" s="85"/>
      <c r="ACQ315" s="85"/>
      <c r="ACR315" s="85"/>
      <c r="ACS315" s="85"/>
      <c r="ACT315" s="85"/>
      <c r="ACU315" s="85"/>
      <c r="ACV315" s="85"/>
      <c r="ACW315" s="85"/>
      <c r="ACX315" s="85"/>
      <c r="ACY315" s="85"/>
      <c r="ACZ315" s="85"/>
      <c r="ADA315" s="85"/>
      <c r="ADB315" s="85"/>
      <c r="ADC315" s="85"/>
      <c r="ADD315" s="85"/>
      <c r="ADE315" s="85"/>
      <c r="ADF315" s="85"/>
      <c r="ADG315" s="85"/>
      <c r="ADH315" s="85"/>
      <c r="ADI315" s="85"/>
      <c r="ADJ315" s="85"/>
      <c r="ADK315" s="85"/>
      <c r="ADL315" s="85"/>
      <c r="ADM315" s="85"/>
      <c r="ADN315" s="85"/>
      <c r="ADO315" s="85"/>
      <c r="ADP315" s="85"/>
      <c r="ADQ315" s="85"/>
      <c r="ADR315" s="85"/>
      <c r="ADS315" s="85"/>
      <c r="ADT315" s="85"/>
      <c r="ADU315" s="85"/>
      <c r="ADV315" s="85"/>
      <c r="ADW315" s="85"/>
      <c r="ADX315" s="85"/>
      <c r="ADY315" s="85"/>
      <c r="ADZ315" s="85"/>
      <c r="AEA315" s="85"/>
      <c r="AEB315" s="85"/>
      <c r="AEC315" s="85"/>
      <c r="AED315" s="85"/>
      <c r="AEE315" s="85"/>
      <c r="AEF315" s="85"/>
      <c r="AEG315" s="85"/>
      <c r="AEH315" s="85"/>
      <c r="AEI315" s="85"/>
      <c r="AEJ315" s="85"/>
      <c r="AEK315" s="85"/>
      <c r="AEL315" s="85"/>
      <c r="AEM315" s="85"/>
      <c r="AEN315" s="85"/>
      <c r="AEO315" s="85"/>
      <c r="AEP315" s="85"/>
      <c r="AEQ315" s="85"/>
      <c r="AER315" s="85"/>
      <c r="AES315" s="85"/>
      <c r="AET315" s="85"/>
      <c r="AEU315" s="85"/>
      <c r="AEV315" s="85"/>
      <c r="AEW315" s="85"/>
      <c r="AEX315" s="85"/>
      <c r="AEY315" s="85"/>
      <c r="AEZ315" s="85"/>
      <c r="AFA315" s="85"/>
      <c r="AFB315" s="85"/>
      <c r="AFC315" s="85"/>
      <c r="AFD315" s="85"/>
      <c r="AFE315" s="85"/>
      <c r="AFF315" s="85"/>
      <c r="AFG315" s="85"/>
      <c r="AFH315" s="85"/>
      <c r="AFI315" s="85"/>
      <c r="AFJ315" s="85"/>
      <c r="AFK315" s="85"/>
      <c r="AFL315" s="85"/>
      <c r="AFM315" s="85"/>
      <c r="AFN315" s="85"/>
      <c r="AFO315" s="85"/>
      <c r="AFP315" s="85"/>
      <c r="AFQ315" s="85"/>
      <c r="AFR315" s="85"/>
      <c r="AFS315" s="85"/>
      <c r="AFT315" s="85"/>
      <c r="AFU315" s="85"/>
      <c r="AFV315" s="85"/>
      <c r="AFW315" s="85"/>
      <c r="AFX315" s="85"/>
      <c r="AFY315" s="85"/>
      <c r="AFZ315" s="85"/>
      <c r="AGA315" s="85"/>
      <c r="AGB315" s="85"/>
      <c r="AGC315" s="85"/>
      <c r="AGD315" s="85"/>
      <c r="AGE315" s="85"/>
      <c r="AGF315" s="85"/>
      <c r="AGG315" s="85"/>
      <c r="AGH315" s="85"/>
      <c r="AGI315" s="85"/>
      <c r="AGJ315" s="85"/>
      <c r="AGK315" s="85"/>
      <c r="AGL315" s="85"/>
      <c r="AGM315" s="85"/>
      <c r="AGN315" s="85"/>
      <c r="AGO315" s="85"/>
      <c r="AGP315" s="85"/>
      <c r="AGQ315" s="85"/>
      <c r="AGR315" s="85"/>
      <c r="AGS315" s="85"/>
      <c r="AGT315" s="85"/>
      <c r="AGU315" s="85"/>
      <c r="AGV315" s="85"/>
      <c r="AGW315" s="85"/>
      <c r="AGX315" s="85"/>
      <c r="AGY315" s="85"/>
      <c r="AGZ315" s="85"/>
      <c r="AHA315" s="85"/>
      <c r="AHB315" s="85"/>
      <c r="AHC315" s="85"/>
      <c r="AHD315" s="85"/>
      <c r="AHE315" s="85"/>
      <c r="AHF315" s="85"/>
      <c r="AHG315" s="85"/>
      <c r="AHH315" s="85"/>
      <c r="AHI315" s="85"/>
      <c r="AHJ315" s="85"/>
      <c r="AHK315" s="85"/>
      <c r="AHL315" s="85"/>
      <c r="AHM315" s="85"/>
      <c r="AHN315" s="85"/>
      <c r="AHO315" s="85"/>
      <c r="AHP315" s="85"/>
      <c r="AHQ315" s="85"/>
      <c r="AHR315" s="85"/>
      <c r="AHS315" s="85"/>
      <c r="AHT315" s="85"/>
      <c r="AHU315" s="85"/>
      <c r="AHV315" s="85"/>
      <c r="AHW315" s="85"/>
      <c r="AHX315" s="85"/>
      <c r="AHY315" s="85"/>
      <c r="AHZ315" s="85"/>
      <c r="AIA315" s="85"/>
      <c r="AIB315" s="85"/>
      <c r="AIC315" s="85"/>
      <c r="AID315" s="85"/>
      <c r="AIE315" s="85"/>
      <c r="AIF315" s="85"/>
      <c r="AIG315" s="85"/>
      <c r="AIH315" s="85"/>
      <c r="AII315" s="85"/>
      <c r="AIJ315" s="85"/>
      <c r="AIK315" s="85"/>
      <c r="AIL315" s="85"/>
      <c r="AIM315" s="85"/>
      <c r="AIN315" s="85"/>
      <c r="AIO315" s="85"/>
      <c r="AIP315" s="85"/>
      <c r="AIQ315" s="85"/>
      <c r="AIR315" s="85"/>
      <c r="AIS315" s="85"/>
      <c r="AIT315" s="85"/>
      <c r="AIU315" s="85"/>
      <c r="AIV315" s="85"/>
      <c r="AIW315" s="85"/>
      <c r="AIX315" s="85"/>
      <c r="AIY315" s="85"/>
      <c r="AIZ315" s="85"/>
      <c r="AJA315" s="85"/>
      <c r="AJB315" s="85"/>
      <c r="AJC315" s="85"/>
      <c r="AJD315" s="85"/>
      <c r="AJE315" s="85"/>
      <c r="AJF315" s="85"/>
      <c r="AJG315" s="85"/>
      <c r="AJH315" s="85"/>
      <c r="AJI315" s="85"/>
      <c r="AJJ315" s="85"/>
      <c r="AJK315" s="85"/>
      <c r="AJL315" s="85"/>
      <c r="AJM315" s="85"/>
      <c r="AJN315" s="85"/>
      <c r="AJO315" s="85"/>
      <c r="AJP315" s="85"/>
      <c r="AJQ315" s="85"/>
      <c r="AJR315" s="85"/>
      <c r="AJS315" s="85"/>
      <c r="AJT315" s="85"/>
      <c r="AJU315" s="85"/>
      <c r="AJV315" s="85"/>
      <c r="AJW315" s="85"/>
      <c r="AJX315" s="85"/>
      <c r="AJY315" s="85"/>
      <c r="AJZ315" s="85"/>
      <c r="AKA315" s="85"/>
      <c r="AKB315" s="85"/>
      <c r="AKC315" s="85"/>
      <c r="AKD315" s="85"/>
      <c r="AKE315" s="85"/>
      <c r="AKF315" s="85"/>
      <c r="AKG315" s="85"/>
      <c r="AKH315" s="85"/>
      <c r="AKI315" s="85"/>
      <c r="AKJ315" s="85"/>
      <c r="AKK315" s="85"/>
      <c r="AKL315" s="85"/>
      <c r="AKM315" s="85"/>
      <c r="AKN315" s="85"/>
      <c r="AKO315" s="85"/>
      <c r="AKP315" s="85"/>
      <c r="AKQ315" s="85"/>
      <c r="AKR315" s="85"/>
      <c r="AKS315" s="85"/>
      <c r="AKT315" s="85"/>
      <c r="AKU315" s="85"/>
      <c r="AKV315" s="85"/>
      <c r="AKW315" s="85"/>
      <c r="AKX315" s="85"/>
      <c r="AKY315" s="85"/>
      <c r="AKZ315" s="85"/>
      <c r="ALA315" s="85"/>
      <c r="ALB315" s="85"/>
      <c r="ALC315" s="85"/>
      <c r="ALD315" s="85"/>
      <c r="ALE315" s="85"/>
      <c r="ALF315" s="85"/>
      <c r="ALG315" s="85"/>
      <c r="ALH315" s="85"/>
      <c r="ALI315" s="85"/>
      <c r="ALJ315" s="85"/>
      <c r="ALK315" s="85"/>
      <c r="ALL315" s="85"/>
      <c r="ALM315" s="85"/>
      <c r="ALN315" s="85"/>
      <c r="ALO315" s="85"/>
      <c r="ALP315" s="85"/>
      <c r="ALQ315" s="85"/>
      <c r="ALR315" s="85"/>
      <c r="ALS315" s="85"/>
      <c r="ALT315" s="85"/>
      <c r="ALU315" s="85"/>
      <c r="ALV315" s="85"/>
      <c r="ALW315" s="85"/>
      <c r="ALX315" s="85"/>
      <c r="ALY315" s="85"/>
      <c r="ALZ315" s="85"/>
      <c r="AMA315" s="85"/>
      <c r="AMB315" s="85"/>
      <c r="AMC315" s="85"/>
      <c r="AMD315" s="85"/>
      <c r="AME315" s="85"/>
      <c r="AMF315" s="85"/>
      <c r="AMG315" s="85"/>
      <c r="AMH315" s="85"/>
      <c r="AMI315" s="85"/>
      <c r="AMJ315" s="85"/>
    </row>
    <row r="316" spans="1:1024" ht="15" customHeight="1">
      <c r="A316" s="74" t="s">
        <v>67</v>
      </c>
      <c r="B316" s="74" t="s">
        <v>733</v>
      </c>
      <c r="C316" s="79" t="s">
        <v>734</v>
      </c>
      <c r="D316" s="74" t="s">
        <v>735</v>
      </c>
      <c r="E316" s="74" t="s">
        <v>709</v>
      </c>
      <c r="F316" s="79" t="s">
        <v>710</v>
      </c>
      <c r="G316" s="74" t="s">
        <v>549</v>
      </c>
      <c r="H316" s="74" t="s">
        <v>534</v>
      </c>
      <c r="I316" s="74" t="s">
        <v>86</v>
      </c>
      <c r="J316" s="80" t="s">
        <v>741</v>
      </c>
      <c r="K316" s="74" t="s">
        <v>136</v>
      </c>
      <c r="L316" s="74" t="s">
        <v>137</v>
      </c>
      <c r="M316" s="74" t="s">
        <v>737</v>
      </c>
      <c r="N316" s="74" t="s">
        <v>738</v>
      </c>
      <c r="O316" s="81">
        <v>44067</v>
      </c>
      <c r="P316" s="82">
        <f>IFERROR(VLOOKUP(J316,'Obs Tecnicas'!$D:$I,5,0),O316)</f>
        <v>44421</v>
      </c>
      <c r="Q316" s="81" t="str">
        <f ca="1">IF(P316&lt;&gt;"",IF(P316+365&gt;TODAY(),"Calibrado","Vencido"),"")</f>
        <v>Vencido</v>
      </c>
      <c r="R316" s="83">
        <f>IFERROR(VLOOKUP(J316,'Obs Tecnicas'!$D:$G,2,0),"")</f>
        <v>13349</v>
      </c>
      <c r="S316" s="74" t="str">
        <f>IFERROR(VLOOKUP(J316,'Obs Tecnicas'!$D:$G,3,0),"Hexis")</f>
        <v>ER ANALITICA</v>
      </c>
      <c r="T316" s="74">
        <f>IFERROR(VLOOKUP(J316,'Obs Tecnicas'!$D:$G,4,0),"")</f>
        <v>0</v>
      </c>
      <c r="U316" s="2" t="s">
        <v>28</v>
      </c>
      <c r="V316" s="84">
        <f t="shared" si="10"/>
        <v>8</v>
      </c>
      <c r="W316" s="84">
        <v>4</v>
      </c>
      <c r="X316" s="2" t="e">
        <f>VLOOKUP(J316,Adicionados!B:M,12,0)</f>
        <v>#N/A</v>
      </c>
    </row>
    <row r="317" spans="1:1024" ht="15" customHeight="1">
      <c r="A317" s="74" t="s">
        <v>67</v>
      </c>
      <c r="B317" s="74" t="s">
        <v>1421</v>
      </c>
      <c r="C317" s="98"/>
      <c r="F317" s="79"/>
      <c r="I317" s="74" t="s">
        <v>101</v>
      </c>
      <c r="J317" s="80">
        <v>1383939</v>
      </c>
      <c r="K317" s="74" t="s">
        <v>81</v>
      </c>
      <c r="L317" s="74" t="s">
        <v>103</v>
      </c>
      <c r="M317" s="74"/>
      <c r="O317" s="81"/>
      <c r="P317" s="82">
        <f>IFERROR(VLOOKUP(J317,'Obs Tecnicas'!$D:$I,5,0),O317)</f>
        <v>44756</v>
      </c>
      <c r="Q317" s="81" t="str">
        <f ca="1">IF(P317&lt;&gt;"",IF(P317+365&gt;TODAY(),"Calibrado","Vencido"),"")</f>
        <v>Calibrado</v>
      </c>
      <c r="R317" s="83">
        <f>IFERROR(VLOOKUP(J317,'Obs Tecnicas'!$D:$G,2,0),"")</f>
        <v>17409</v>
      </c>
      <c r="S317" s="74" t="str">
        <f>IFERROR(VLOOKUP(J317,'Obs Tecnicas'!$D:$G,3,0),"Hexis")</f>
        <v>ER ANALITICA</v>
      </c>
      <c r="T317" s="74" t="str">
        <f>IFERROR(VLOOKUP(J317,'Obs Tecnicas'!$D:$G,4,0),"")</f>
        <v>Bateria de lítio encontra-se com baixa carga.</v>
      </c>
      <c r="U317" s="2" t="s">
        <v>332</v>
      </c>
      <c r="V317" s="84">
        <f t="shared" si="10"/>
        <v>7</v>
      </c>
      <c r="W317" s="84">
        <v>7</v>
      </c>
      <c r="X317" s="2" t="e">
        <f>VLOOKUP(J317,Adicionados!B:M,12,0)</f>
        <v>#N/A</v>
      </c>
      <c r="AO317" s="96"/>
    </row>
    <row r="318" spans="1:1024">
      <c r="X318" s="2" t="e">
        <f>VLOOKUP(J318,Adicionados!B:M,12,0)</f>
        <v>#N/A</v>
      </c>
    </row>
    <row r="319" spans="1:1024">
      <c r="X319" s="2" t="e">
        <f>VLOOKUP(J319,Adicionados!B:M,12,0)</f>
        <v>#N/A</v>
      </c>
    </row>
    <row r="320" spans="1:1024" ht="15" customHeight="1">
      <c r="D320" s="167"/>
      <c r="X320" s="2" t="e">
        <f>VLOOKUP(J320,Adicionados!B:M,12,0)</f>
        <v>#N/A</v>
      </c>
    </row>
    <row r="321" spans="24:24">
      <c r="X321" s="2" t="e">
        <f>VLOOKUP(J321,Adicionados!B:M,12,0)</f>
        <v>#N/A</v>
      </c>
    </row>
    <row r="322" spans="24:24">
      <c r="X322" s="2" t="e">
        <f>VLOOKUP(J322,Adicionados!B:M,12,0)</f>
        <v>#N/A</v>
      </c>
    </row>
  </sheetData>
  <autoFilter ref="A1:AMJ322" xr:uid="{00000000-0001-0000-0200-000000000000}"/>
  <phoneticPr fontId="33" type="noConversion"/>
  <conditionalFormatting sqref="E46:F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8:F1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3:C313 G313:H3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4:C314 G314:H3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5:C315 G315:H3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0:O98 O203:O1048576 O1:O78 O100:O201">
    <cfRule type="expression" dxfId="231" priority="8">
      <formula>IF(O1&lt;=TODAY()-365,1)</formula>
    </cfRule>
    <cfRule type="expression" dxfId="230" priority="9">
      <formula>IF(O1&lt;(TODAY())-320,1)</formula>
    </cfRule>
    <cfRule type="expression" dxfId="229" priority="10">
      <formula>IF(O1&lt;(TODAY())+0,1)</formula>
    </cfRule>
  </conditionalFormatting>
  <conditionalFormatting sqref="Q1:Q1048576">
    <cfRule type="expression" dxfId="228" priority="11">
      <formula>IF(P1&lt;=TODAY()-365,1)</formula>
    </cfRule>
    <cfRule type="expression" dxfId="227" priority="12">
      <formula>IF(P1&lt;(TODAY())-270,1)</formula>
    </cfRule>
    <cfRule type="expression" dxfId="226" priority="13">
      <formula>IF(P1&lt;(TODAY())+0,1)</formula>
    </cfRule>
  </conditionalFormatting>
  <conditionalFormatting sqref="E223:F22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7:F2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9:F2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2">
    <cfRule type="expression" dxfId="225" priority="17">
      <formula>IF(O202&lt;=TODAY()-365,1)</formula>
    </cfRule>
    <cfRule type="expression" dxfId="224" priority="18">
      <formula>IF(O202&lt;(TODAY())-320,1)</formula>
    </cfRule>
    <cfRule type="expression" dxfId="223" priority="19">
      <formula>IF(O202&lt;(TODAY())+0,1)</formula>
    </cfRule>
  </conditionalFormatting>
  <conditionalFormatting sqref="E244:E24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6:M250 E228:F228 H228 G220:H220 G227:H227 E218:F219 E225:F226 E220 L203:N203 E214:H215 L219 L206 H204 B204:C204 L204 M204:N220 N225:N228 L208:L209 K216:L217 L214:L215 L221:N222 L225:L228 B230 H216:H219 C216:C217 B206:C215 H206:H213 B218:C229 M223:M230 H221:H22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9">
    <cfRule type="expression" dxfId="222" priority="22">
      <formula>IF(O79&lt;=TODAY()-365,1)</formula>
    </cfRule>
    <cfRule type="expression" dxfId="221" priority="23">
      <formula>IF(O79&lt;(TODAY())-320,1)</formula>
    </cfRule>
    <cfRule type="expression" dxfId="220" priority="24">
      <formula>IF(O79&lt;(TODAY())+0,1)</formula>
    </cfRule>
  </conditionalFormatting>
  <conditionalFormatting sqref="M1:N1048576 B1:H1048576">
    <cfRule type="containsBlanks" dxfId="219" priority="1">
      <formula>LEN(TRIM(B1))=0</formula>
    </cfRule>
  </conditionalFormatting>
  <dataValidations count="2">
    <dataValidation type="list" allowBlank="1" showInputMessage="1" showErrorMessage="1" sqref="V1" xr:uid="{00000000-0002-0000-0200-000000000000}">
      <formula1>"ADICIONADO,REALIZADO,DESATIVADO,NÃO ENCONTRADO,AGENDADO,SEM RETORNO DO OWNER,EM CONTATO"</formula1>
      <formula2>0</formula2>
    </dataValidation>
    <dataValidation type="list" allowBlank="1" showInputMessage="1" showErrorMessage="1" sqref="U1:U1317" xr:uid="{00000000-0002-0000-0200-000001000000}">
      <formula1>"ADICIONADO,REALIZADO,DESATIVADO,NÃO ENCONTRADO,AGENDADO,SEM RETORNO DO OWNER,EM CONTATO,CONTATO FEITO,CONSERTO INTERNO,AGUARDANDO RETORNO "</formula1>
      <formula2>0</formula2>
    </dataValidation>
  </dataValidations>
  <hyperlinks>
    <hyperlink ref="C7" r:id="rId1" xr:uid="{00000000-0004-0000-0200-000000000000}"/>
    <hyperlink ref="F7" r:id="rId2" xr:uid="{00000000-0004-0000-0200-000001000000}"/>
    <hyperlink ref="C8" r:id="rId3" xr:uid="{00000000-0004-0000-0200-000002000000}"/>
    <hyperlink ref="F8" r:id="rId4" xr:uid="{00000000-0004-0000-0200-000003000000}"/>
    <hyperlink ref="F9" r:id="rId5" xr:uid="{00000000-0004-0000-0200-000004000000}"/>
    <hyperlink ref="C12" r:id="rId6" xr:uid="{00000000-0004-0000-0200-000005000000}"/>
    <hyperlink ref="F12" r:id="rId7" xr:uid="{00000000-0004-0000-0200-000006000000}"/>
    <hyperlink ref="C13" r:id="rId8" xr:uid="{00000000-0004-0000-0200-000007000000}"/>
    <hyperlink ref="F13" r:id="rId9" xr:uid="{00000000-0004-0000-0200-000008000000}"/>
    <hyperlink ref="C14" r:id="rId10" xr:uid="{00000000-0004-0000-0200-000009000000}"/>
    <hyperlink ref="F14" r:id="rId11" xr:uid="{00000000-0004-0000-0200-00000A000000}"/>
    <hyperlink ref="C15" r:id="rId12" xr:uid="{00000000-0004-0000-0200-00000B000000}"/>
    <hyperlink ref="F15" r:id="rId13" xr:uid="{00000000-0004-0000-0200-00000C000000}"/>
    <hyperlink ref="C25" r:id="rId14" xr:uid="{00000000-0004-0000-0200-00000D000000}"/>
    <hyperlink ref="F25" r:id="rId15" xr:uid="{00000000-0004-0000-0200-00000E000000}"/>
    <hyperlink ref="C26" r:id="rId16" xr:uid="{00000000-0004-0000-0200-00000F000000}"/>
    <hyperlink ref="F26" r:id="rId17" xr:uid="{00000000-0004-0000-0200-000010000000}"/>
    <hyperlink ref="C27" r:id="rId18" xr:uid="{00000000-0004-0000-0200-000011000000}"/>
    <hyperlink ref="F27" r:id="rId19" xr:uid="{00000000-0004-0000-0200-000012000000}"/>
    <hyperlink ref="C28" r:id="rId20" xr:uid="{00000000-0004-0000-0200-000013000000}"/>
    <hyperlink ref="F28" r:id="rId21" xr:uid="{00000000-0004-0000-0200-000014000000}"/>
    <hyperlink ref="C29" r:id="rId22" xr:uid="{00000000-0004-0000-0200-000015000000}"/>
    <hyperlink ref="F29" r:id="rId23" xr:uid="{00000000-0004-0000-0200-000016000000}"/>
    <hyperlink ref="C16" r:id="rId24" xr:uid="{00000000-0004-0000-0200-000017000000}"/>
    <hyperlink ref="F16" r:id="rId25" xr:uid="{00000000-0004-0000-0200-000018000000}"/>
    <hyperlink ref="C17" r:id="rId26" xr:uid="{00000000-0004-0000-0200-000019000000}"/>
    <hyperlink ref="C18" r:id="rId27" xr:uid="{00000000-0004-0000-0200-00001A000000}"/>
    <hyperlink ref="F18" r:id="rId28" xr:uid="{00000000-0004-0000-0200-00001B000000}"/>
    <hyperlink ref="C30" r:id="rId29" xr:uid="{00000000-0004-0000-0200-00001C000000}"/>
    <hyperlink ref="F30" r:id="rId30" xr:uid="{00000000-0004-0000-0200-00001D000000}"/>
    <hyperlink ref="C31" r:id="rId31" xr:uid="{00000000-0004-0000-0200-00001E000000}"/>
    <hyperlink ref="F31" r:id="rId32" xr:uid="{00000000-0004-0000-0200-00001F000000}"/>
    <hyperlink ref="C19" r:id="rId33" xr:uid="{00000000-0004-0000-0200-000020000000}"/>
    <hyperlink ref="F19" r:id="rId34" xr:uid="{00000000-0004-0000-0200-000021000000}"/>
    <hyperlink ref="C20" r:id="rId35" xr:uid="{00000000-0004-0000-0200-000022000000}"/>
    <hyperlink ref="F20" r:id="rId36" xr:uid="{00000000-0004-0000-0200-000023000000}"/>
    <hyperlink ref="C32" r:id="rId37" xr:uid="{00000000-0004-0000-0200-000024000000}"/>
    <hyperlink ref="F32" r:id="rId38" xr:uid="{00000000-0004-0000-0200-000025000000}"/>
    <hyperlink ref="C21" r:id="rId39" xr:uid="{00000000-0004-0000-0200-000026000000}"/>
    <hyperlink ref="F21" r:id="rId40" xr:uid="{00000000-0004-0000-0200-000027000000}"/>
    <hyperlink ref="C22" r:id="rId41" xr:uid="{00000000-0004-0000-0200-000028000000}"/>
    <hyperlink ref="F22" r:id="rId42" xr:uid="{00000000-0004-0000-0200-000029000000}"/>
    <hyperlink ref="C23" r:id="rId43" xr:uid="{00000000-0004-0000-0200-00002A000000}"/>
    <hyperlink ref="F23" r:id="rId44" xr:uid="{00000000-0004-0000-0200-00002B000000}"/>
    <hyperlink ref="C33" r:id="rId45" xr:uid="{00000000-0004-0000-0200-00002C000000}"/>
    <hyperlink ref="F33" r:id="rId46" xr:uid="{00000000-0004-0000-0200-00002D000000}"/>
    <hyperlink ref="C34" r:id="rId47" xr:uid="{00000000-0004-0000-0200-00002E000000}"/>
    <hyperlink ref="F34" r:id="rId48" xr:uid="{00000000-0004-0000-0200-00002F000000}"/>
    <hyperlink ref="C35" r:id="rId49" xr:uid="{00000000-0004-0000-0200-000030000000}"/>
    <hyperlink ref="F35" r:id="rId50" xr:uid="{00000000-0004-0000-0200-000031000000}"/>
    <hyperlink ref="C36" r:id="rId51" xr:uid="{00000000-0004-0000-0200-000032000000}"/>
    <hyperlink ref="F36" r:id="rId52" xr:uid="{00000000-0004-0000-0200-000033000000}"/>
    <hyperlink ref="C37" r:id="rId53" xr:uid="{00000000-0004-0000-0200-000034000000}"/>
    <hyperlink ref="F37" r:id="rId54" xr:uid="{00000000-0004-0000-0200-000035000000}"/>
    <hyperlink ref="C38" r:id="rId55" xr:uid="{00000000-0004-0000-0200-000036000000}"/>
    <hyperlink ref="F38" r:id="rId56" xr:uid="{00000000-0004-0000-0200-000037000000}"/>
    <hyperlink ref="C39" r:id="rId57" xr:uid="{00000000-0004-0000-0200-000038000000}"/>
    <hyperlink ref="F39" r:id="rId58" xr:uid="{00000000-0004-0000-0200-000039000000}"/>
    <hyperlink ref="C40" r:id="rId59" xr:uid="{00000000-0004-0000-0200-00003A000000}"/>
    <hyperlink ref="C41" r:id="rId60" xr:uid="{00000000-0004-0000-0200-00003B000000}"/>
    <hyperlink ref="F41" r:id="rId61" xr:uid="{00000000-0004-0000-0200-00003C000000}"/>
    <hyperlink ref="C42" r:id="rId62" xr:uid="{00000000-0004-0000-0200-00003F000000}"/>
    <hyperlink ref="F42" r:id="rId63" xr:uid="{00000000-0004-0000-0200-000040000000}"/>
    <hyperlink ref="C43" r:id="rId64" xr:uid="{00000000-0004-0000-0200-000041000000}"/>
    <hyperlink ref="C54" r:id="rId65" xr:uid="{00000000-0004-0000-0200-000042000000}"/>
    <hyperlink ref="F54" r:id="rId66" xr:uid="{00000000-0004-0000-0200-000043000000}"/>
    <hyperlink ref="C55" r:id="rId67" xr:uid="{00000000-0004-0000-0200-000044000000}"/>
    <hyperlink ref="F55" r:id="rId68" xr:uid="{00000000-0004-0000-0200-000045000000}"/>
    <hyperlink ref="F56" r:id="rId69" xr:uid="{00000000-0004-0000-0200-000046000000}"/>
    <hyperlink ref="F57" r:id="rId70" xr:uid="{00000000-0004-0000-0200-000047000000}"/>
    <hyperlink ref="F58" r:id="rId71" xr:uid="{00000000-0004-0000-0200-000048000000}"/>
    <hyperlink ref="F59" r:id="rId72" xr:uid="{00000000-0004-0000-0200-000049000000}"/>
    <hyperlink ref="F60" r:id="rId73" xr:uid="{00000000-0004-0000-0200-00004A000000}"/>
    <hyperlink ref="F61" r:id="rId74" xr:uid="{00000000-0004-0000-0200-00004B000000}"/>
    <hyperlink ref="C62" r:id="rId75" xr:uid="{00000000-0004-0000-0200-00004C000000}"/>
    <hyperlink ref="F62" r:id="rId76" xr:uid="{00000000-0004-0000-0200-00004D000000}"/>
    <hyperlink ref="C63" r:id="rId77" xr:uid="{00000000-0004-0000-0200-00004E000000}"/>
    <hyperlink ref="F63" r:id="rId78" xr:uid="{00000000-0004-0000-0200-00004F000000}"/>
    <hyperlink ref="C64" r:id="rId79" xr:uid="{00000000-0004-0000-0200-000050000000}"/>
    <hyperlink ref="F64" r:id="rId80" xr:uid="{00000000-0004-0000-0200-000051000000}"/>
    <hyperlink ref="C65" r:id="rId81" xr:uid="{00000000-0004-0000-0200-000052000000}"/>
    <hyperlink ref="F65" r:id="rId82" xr:uid="{00000000-0004-0000-0200-000053000000}"/>
    <hyperlink ref="C66" r:id="rId83" xr:uid="{00000000-0004-0000-0200-000054000000}"/>
    <hyperlink ref="F66" r:id="rId84" xr:uid="{00000000-0004-0000-0200-000055000000}"/>
    <hyperlink ref="C67" r:id="rId85" xr:uid="{00000000-0004-0000-0200-000056000000}"/>
    <hyperlink ref="F67" r:id="rId86" xr:uid="{00000000-0004-0000-0200-000057000000}"/>
    <hyperlink ref="F68" r:id="rId87" xr:uid="{00000000-0004-0000-0200-000058000000}"/>
    <hyperlink ref="F69" r:id="rId88" xr:uid="{00000000-0004-0000-0200-000059000000}"/>
    <hyperlink ref="F70" r:id="rId89" xr:uid="{00000000-0004-0000-0200-00005A000000}"/>
    <hyperlink ref="F71" r:id="rId90" xr:uid="{00000000-0004-0000-0200-00005B000000}"/>
    <hyperlink ref="F72" r:id="rId91" xr:uid="{00000000-0004-0000-0200-00005C000000}"/>
    <hyperlink ref="C73" r:id="rId92" xr:uid="{00000000-0004-0000-0200-00005D000000}"/>
    <hyperlink ref="F73" r:id="rId93" xr:uid="{00000000-0004-0000-0200-00005E000000}"/>
    <hyperlink ref="C74" r:id="rId94" xr:uid="{00000000-0004-0000-0200-00005F000000}"/>
    <hyperlink ref="F74" r:id="rId95" xr:uid="{00000000-0004-0000-0200-000060000000}"/>
    <hyperlink ref="C75" r:id="rId96" xr:uid="{00000000-0004-0000-0200-000061000000}"/>
    <hyperlink ref="F75" r:id="rId97" xr:uid="{00000000-0004-0000-0200-000062000000}"/>
    <hyperlink ref="C79" r:id="rId98" xr:uid="{00000000-0004-0000-0200-000063000000}"/>
    <hyperlink ref="F79" r:id="rId99" xr:uid="{00000000-0004-0000-0200-000064000000}"/>
    <hyperlink ref="C76" r:id="rId100" xr:uid="{00000000-0004-0000-0200-000065000000}"/>
    <hyperlink ref="F76" r:id="rId101" xr:uid="{00000000-0004-0000-0200-000066000000}"/>
    <hyperlink ref="C77" r:id="rId102" xr:uid="{00000000-0004-0000-0200-000067000000}"/>
    <hyperlink ref="F77" r:id="rId103" xr:uid="{00000000-0004-0000-0200-000068000000}"/>
    <hyperlink ref="C78" r:id="rId104" xr:uid="{00000000-0004-0000-0200-000069000000}"/>
    <hyperlink ref="F78" r:id="rId105" xr:uid="{00000000-0004-0000-0200-00006A000000}"/>
    <hyperlink ref="C80" r:id="rId106" xr:uid="{00000000-0004-0000-0200-00006B000000}"/>
    <hyperlink ref="F80" r:id="rId107" xr:uid="{00000000-0004-0000-0200-00006C000000}"/>
    <hyperlink ref="C81" r:id="rId108" xr:uid="{00000000-0004-0000-0200-00006D000000}"/>
    <hyperlink ref="F81" r:id="rId109" xr:uid="{00000000-0004-0000-0200-00006E000000}"/>
    <hyperlink ref="C82" r:id="rId110" xr:uid="{00000000-0004-0000-0200-00006F000000}"/>
    <hyperlink ref="F82" r:id="rId111" xr:uid="{00000000-0004-0000-0200-000070000000}"/>
    <hyperlink ref="C83" r:id="rId112" xr:uid="{00000000-0004-0000-0200-000071000000}"/>
    <hyperlink ref="F83" r:id="rId113" xr:uid="{00000000-0004-0000-0200-000072000000}"/>
    <hyperlink ref="C84" r:id="rId114" xr:uid="{00000000-0004-0000-0200-000073000000}"/>
    <hyperlink ref="F84" r:id="rId115" xr:uid="{00000000-0004-0000-0200-000074000000}"/>
    <hyperlink ref="F85" r:id="rId116" xr:uid="{00000000-0004-0000-0200-000075000000}"/>
    <hyperlink ref="C86" r:id="rId117" xr:uid="{00000000-0004-0000-0200-000076000000}"/>
    <hyperlink ref="F86" r:id="rId118" xr:uid="{00000000-0004-0000-0200-000077000000}"/>
    <hyperlink ref="F87" r:id="rId119" xr:uid="{00000000-0004-0000-0200-000078000000}"/>
    <hyperlink ref="F88" r:id="rId120" xr:uid="{00000000-0004-0000-0200-000079000000}"/>
    <hyperlink ref="C89" r:id="rId121" xr:uid="{00000000-0004-0000-0200-00007A000000}"/>
    <hyperlink ref="F89" r:id="rId122" xr:uid="{00000000-0004-0000-0200-00007B000000}"/>
    <hyperlink ref="C90" r:id="rId123" xr:uid="{00000000-0004-0000-0200-00007C000000}"/>
    <hyperlink ref="F90" r:id="rId124" xr:uid="{00000000-0004-0000-0200-00007D000000}"/>
    <hyperlink ref="F91" r:id="rId125" xr:uid="{00000000-0004-0000-0200-00007E000000}"/>
    <hyperlink ref="F92" r:id="rId126" xr:uid="{00000000-0004-0000-0200-00007F000000}"/>
    <hyperlink ref="C95" r:id="rId127" xr:uid="{00000000-0004-0000-0200-000080000000}"/>
    <hyperlink ref="F95" r:id="rId128" xr:uid="{00000000-0004-0000-0200-000081000000}"/>
    <hyperlink ref="F96" r:id="rId129" xr:uid="{00000000-0004-0000-0200-000082000000}"/>
    <hyperlink ref="C97" r:id="rId130" xr:uid="{00000000-0004-0000-0200-000083000000}"/>
    <hyperlink ref="F97" r:id="rId131" xr:uid="{00000000-0004-0000-0200-000084000000}"/>
    <hyperlink ref="C98" r:id="rId132" xr:uid="{00000000-0004-0000-0200-000085000000}"/>
    <hyperlink ref="F98" r:id="rId133" xr:uid="{00000000-0004-0000-0200-000086000000}"/>
    <hyperlink ref="F93" r:id="rId134" xr:uid="{00000000-0004-0000-0200-000087000000}"/>
    <hyperlink ref="F94" r:id="rId135" xr:uid="{00000000-0004-0000-0200-000088000000}"/>
    <hyperlink ref="C99" r:id="rId136" xr:uid="{00000000-0004-0000-0200-000089000000}"/>
    <hyperlink ref="F99" r:id="rId137" xr:uid="{00000000-0004-0000-0200-00008A000000}"/>
    <hyperlink ref="C100" r:id="rId138" xr:uid="{00000000-0004-0000-0200-00008B000000}"/>
    <hyperlink ref="F100" r:id="rId139" xr:uid="{00000000-0004-0000-0200-00008C000000}"/>
    <hyperlink ref="C103" r:id="rId140" xr:uid="{00000000-0004-0000-0200-00008D000000}"/>
    <hyperlink ref="F103" r:id="rId141" xr:uid="{00000000-0004-0000-0200-00008E000000}"/>
    <hyperlink ref="C101" r:id="rId142" xr:uid="{00000000-0004-0000-0200-00008F000000}"/>
    <hyperlink ref="F101" r:id="rId143" xr:uid="{00000000-0004-0000-0200-000090000000}"/>
    <hyperlink ref="C102" r:id="rId144" xr:uid="{00000000-0004-0000-0200-000091000000}"/>
    <hyperlink ref="F102" r:id="rId145" xr:uid="{00000000-0004-0000-0200-000092000000}"/>
    <hyperlink ref="C2" r:id="rId146" xr:uid="{00000000-0004-0000-0200-000093000000}"/>
    <hyperlink ref="F2" r:id="rId147" xr:uid="{00000000-0004-0000-0200-000094000000}"/>
    <hyperlink ref="C3" r:id="rId148" xr:uid="{00000000-0004-0000-0200-000095000000}"/>
    <hyperlink ref="F3" r:id="rId149" xr:uid="{00000000-0004-0000-0200-000096000000}"/>
    <hyperlink ref="C104" r:id="rId150" xr:uid="{00000000-0004-0000-0200-000097000000}"/>
    <hyperlink ref="C105" r:id="rId151" xr:uid="{00000000-0004-0000-0200-000098000000}"/>
    <hyperlink ref="C106" r:id="rId152" xr:uid="{00000000-0004-0000-0200-000099000000}"/>
    <hyperlink ref="C107" r:id="rId153" xr:uid="{00000000-0004-0000-0200-00009B000000}"/>
    <hyperlink ref="F107" r:id="rId154" xr:uid="{00000000-0004-0000-0200-00009C000000}"/>
    <hyperlink ref="C111" r:id="rId155" xr:uid="{00000000-0004-0000-0200-00009D000000}"/>
    <hyperlink ref="F111" r:id="rId156" xr:uid="{00000000-0004-0000-0200-00009E000000}"/>
    <hyperlink ref="C112" r:id="rId157" xr:uid="{00000000-0004-0000-0200-00009F000000}"/>
    <hyperlink ref="F112" r:id="rId158" xr:uid="{00000000-0004-0000-0200-0000A0000000}"/>
    <hyperlink ref="C113" r:id="rId159" xr:uid="{00000000-0004-0000-0200-0000A1000000}"/>
    <hyperlink ref="F113" r:id="rId160" xr:uid="{00000000-0004-0000-0200-0000A2000000}"/>
    <hyperlink ref="C114" r:id="rId161" xr:uid="{00000000-0004-0000-0200-0000A3000000}"/>
    <hyperlink ref="F114" r:id="rId162" xr:uid="{00000000-0004-0000-0200-0000A4000000}"/>
    <hyperlink ref="C115" r:id="rId163" xr:uid="{00000000-0004-0000-0200-0000A5000000}"/>
    <hyperlink ref="F115" r:id="rId164" xr:uid="{00000000-0004-0000-0200-0000A6000000}"/>
    <hyperlink ref="C116" r:id="rId165" xr:uid="{00000000-0004-0000-0200-0000A7000000}"/>
    <hyperlink ref="F116" r:id="rId166" xr:uid="{00000000-0004-0000-0200-0000A8000000}"/>
    <hyperlink ref="C117" r:id="rId167" xr:uid="{00000000-0004-0000-0200-0000AA000000}"/>
    <hyperlink ref="C118" r:id="rId168" xr:uid="{00000000-0004-0000-0200-0000AB000000}"/>
    <hyperlink ref="C119" r:id="rId169" xr:uid="{00000000-0004-0000-0200-0000AC000000}"/>
    <hyperlink ref="C120" r:id="rId170" xr:uid="{00000000-0004-0000-0200-0000AD000000}"/>
    <hyperlink ref="C124" r:id="rId171" xr:uid="{00000000-0004-0000-0200-0000AE000000}"/>
    <hyperlink ref="C125" r:id="rId172" xr:uid="{00000000-0004-0000-0200-0000AF000000}"/>
    <hyperlink ref="F125" r:id="rId173" xr:uid="{00000000-0004-0000-0200-0000B0000000}"/>
    <hyperlink ref="C126" r:id="rId174" xr:uid="{00000000-0004-0000-0200-0000B1000000}"/>
    <hyperlink ref="C127" r:id="rId175" xr:uid="{00000000-0004-0000-0200-0000B2000000}"/>
    <hyperlink ref="C128" r:id="rId176" xr:uid="{00000000-0004-0000-0200-0000B3000000}"/>
    <hyperlink ref="F128" r:id="rId177" xr:uid="{00000000-0004-0000-0200-0000B4000000}"/>
    <hyperlink ref="C129" r:id="rId178" xr:uid="{00000000-0004-0000-0200-0000B5000000}"/>
    <hyperlink ref="F129" r:id="rId179" xr:uid="{00000000-0004-0000-0200-0000B6000000}"/>
    <hyperlink ref="C130" r:id="rId180" xr:uid="{00000000-0004-0000-0200-0000B7000000}"/>
    <hyperlink ref="F130" r:id="rId181" xr:uid="{00000000-0004-0000-0200-0000B8000000}"/>
    <hyperlink ref="C131" r:id="rId182" xr:uid="{00000000-0004-0000-0200-0000B9000000}"/>
    <hyperlink ref="F131" r:id="rId183" xr:uid="{00000000-0004-0000-0200-0000BA000000}"/>
    <hyperlink ref="C132" r:id="rId184" xr:uid="{00000000-0004-0000-0200-0000BB000000}"/>
    <hyperlink ref="F132" r:id="rId185" xr:uid="{00000000-0004-0000-0200-0000BC000000}"/>
    <hyperlink ref="C133" r:id="rId186" xr:uid="{00000000-0004-0000-0200-0000BD000000}"/>
    <hyperlink ref="F133" r:id="rId187" xr:uid="{00000000-0004-0000-0200-0000BE000000}"/>
    <hyperlink ref="C134" r:id="rId188" xr:uid="{00000000-0004-0000-0200-0000BF000000}"/>
    <hyperlink ref="F134" r:id="rId189" xr:uid="{00000000-0004-0000-0200-0000C0000000}"/>
    <hyperlink ref="C135" r:id="rId190" xr:uid="{00000000-0004-0000-0200-0000C1000000}"/>
    <hyperlink ref="F135" r:id="rId191" xr:uid="{00000000-0004-0000-0200-0000C2000000}"/>
    <hyperlink ref="C136" r:id="rId192" xr:uid="{00000000-0004-0000-0200-0000C3000000}"/>
    <hyperlink ref="F136" r:id="rId193" xr:uid="{00000000-0004-0000-0200-0000C4000000}"/>
    <hyperlink ref="C137" r:id="rId194" xr:uid="{00000000-0004-0000-0200-0000C5000000}"/>
    <hyperlink ref="F137" r:id="rId195" xr:uid="{00000000-0004-0000-0200-0000C6000000}"/>
    <hyperlink ref="C138" r:id="rId196" xr:uid="{00000000-0004-0000-0200-0000C7000000}"/>
    <hyperlink ref="F138" r:id="rId197" xr:uid="{00000000-0004-0000-0200-0000C8000000}"/>
    <hyperlink ref="C139" r:id="rId198" xr:uid="{00000000-0004-0000-0200-0000C9000000}"/>
    <hyperlink ref="F139" r:id="rId199" xr:uid="{00000000-0004-0000-0200-0000CA000000}"/>
    <hyperlink ref="C140" r:id="rId200" xr:uid="{00000000-0004-0000-0200-0000CB000000}"/>
    <hyperlink ref="C141" r:id="rId201" xr:uid="{00000000-0004-0000-0200-0000CF000000}"/>
    <hyperlink ref="C144" r:id="rId202" xr:uid="{00000000-0004-0000-0200-0000D1000000}"/>
    <hyperlink ref="F144" r:id="rId203" xr:uid="{00000000-0004-0000-0200-0000D2000000}"/>
    <hyperlink ref="C145" r:id="rId204" xr:uid="{00000000-0004-0000-0200-0000D3000000}"/>
    <hyperlink ref="F145" r:id="rId205" xr:uid="{00000000-0004-0000-0200-0000D4000000}"/>
    <hyperlink ref="C146" r:id="rId206" xr:uid="{00000000-0004-0000-0200-0000D5000000}"/>
    <hyperlink ref="F146" r:id="rId207" xr:uid="{00000000-0004-0000-0200-0000D6000000}"/>
    <hyperlink ref="C147" r:id="rId208" xr:uid="{00000000-0004-0000-0200-0000D7000000}"/>
    <hyperlink ref="F147" r:id="rId209" xr:uid="{00000000-0004-0000-0200-0000D8000000}"/>
    <hyperlink ref="C148" r:id="rId210" xr:uid="{00000000-0004-0000-0200-0000D9000000}"/>
    <hyperlink ref="F148" r:id="rId211" xr:uid="{00000000-0004-0000-0200-0000DA000000}"/>
    <hyperlink ref="C149" r:id="rId212" xr:uid="{00000000-0004-0000-0200-0000DB000000}"/>
    <hyperlink ref="F149" r:id="rId213" xr:uid="{00000000-0004-0000-0200-0000DC000000}"/>
    <hyperlink ref="C150" r:id="rId214" xr:uid="{00000000-0004-0000-0200-0000DD000000}"/>
    <hyperlink ref="F150" r:id="rId215" xr:uid="{00000000-0004-0000-0200-0000DE000000}"/>
    <hyperlink ref="C151" r:id="rId216" xr:uid="{00000000-0004-0000-0200-0000DF000000}"/>
    <hyperlink ref="F151" r:id="rId217" xr:uid="{00000000-0004-0000-0200-0000E0000000}"/>
    <hyperlink ref="C152" r:id="rId218" xr:uid="{00000000-0004-0000-0200-0000E1000000}"/>
    <hyperlink ref="F152" r:id="rId219" xr:uid="{00000000-0004-0000-0200-0000E2000000}"/>
    <hyperlink ref="C153" r:id="rId220" xr:uid="{00000000-0004-0000-0200-0000E3000000}"/>
    <hyperlink ref="F153" r:id="rId221" xr:uid="{00000000-0004-0000-0200-0000E4000000}"/>
    <hyperlink ref="C154" r:id="rId222" xr:uid="{00000000-0004-0000-0200-0000E5000000}"/>
    <hyperlink ref="F154" r:id="rId223" xr:uid="{00000000-0004-0000-0200-0000E6000000}"/>
    <hyperlink ref="C155" r:id="rId224" xr:uid="{00000000-0004-0000-0200-0000E7000000}"/>
    <hyperlink ref="F155" r:id="rId225" xr:uid="{00000000-0004-0000-0200-0000E8000000}"/>
    <hyperlink ref="C156" r:id="rId226" xr:uid="{00000000-0004-0000-0200-0000E9000000}"/>
    <hyperlink ref="C157" r:id="rId227" xr:uid="{00000000-0004-0000-0200-0000EA000000}"/>
    <hyperlink ref="C158" r:id="rId228" xr:uid="{00000000-0004-0000-0200-0000EB000000}"/>
    <hyperlink ref="C159" r:id="rId229" xr:uid="{00000000-0004-0000-0200-0000EC000000}"/>
    <hyperlink ref="C160" r:id="rId230" xr:uid="{00000000-0004-0000-0200-0000ED000000}"/>
    <hyperlink ref="C161" r:id="rId231" xr:uid="{00000000-0004-0000-0200-0000EE000000}"/>
    <hyperlink ref="C162" r:id="rId232" xr:uid="{00000000-0004-0000-0200-0000EF000000}"/>
    <hyperlink ref="C163" r:id="rId233" xr:uid="{00000000-0004-0000-0200-0000F0000000}"/>
    <hyperlink ref="C164" r:id="rId234" xr:uid="{00000000-0004-0000-0200-0000F1000000}"/>
    <hyperlink ref="F164" r:id="rId235" xr:uid="{00000000-0004-0000-0200-0000F2000000}"/>
    <hyperlink ref="C165" r:id="rId236" xr:uid="{00000000-0004-0000-0200-0000F3000000}"/>
    <hyperlink ref="F165" r:id="rId237" xr:uid="{00000000-0004-0000-0200-0000F4000000}"/>
    <hyperlink ref="C166" r:id="rId238" xr:uid="{00000000-0004-0000-0200-0000F5000000}"/>
    <hyperlink ref="F166" r:id="rId239" xr:uid="{00000000-0004-0000-0200-0000F6000000}"/>
    <hyperlink ref="C167" r:id="rId240" xr:uid="{00000000-0004-0000-0200-0000F7000000}"/>
    <hyperlink ref="F167" r:id="rId241" xr:uid="{00000000-0004-0000-0200-0000F8000000}"/>
    <hyperlink ref="C168" r:id="rId242" xr:uid="{00000000-0004-0000-0200-0000F9000000}"/>
    <hyperlink ref="F168" r:id="rId243" xr:uid="{00000000-0004-0000-0200-0000FA000000}"/>
    <hyperlink ref="C169" r:id="rId244" xr:uid="{00000000-0004-0000-0200-0000FB000000}"/>
    <hyperlink ref="F169" r:id="rId245" xr:uid="{00000000-0004-0000-0200-0000FC000000}"/>
    <hyperlink ref="F170" r:id="rId246" xr:uid="{00000000-0004-0000-0200-0000FF000000}"/>
    <hyperlink ref="F171" r:id="rId247" xr:uid="{00000000-0004-0000-0200-000000010000}"/>
    <hyperlink ref="F172" r:id="rId248" xr:uid="{00000000-0004-0000-0200-000001010000}"/>
    <hyperlink ref="F173" r:id="rId249" xr:uid="{00000000-0004-0000-0200-000002010000}"/>
    <hyperlink ref="C174" r:id="rId250" xr:uid="{00000000-0004-0000-0200-000003010000}"/>
    <hyperlink ref="C184" r:id="rId251" xr:uid="{00000000-0004-0000-0200-000004010000}"/>
    <hyperlink ref="C186" r:id="rId252" xr:uid="{00000000-0004-0000-0200-000005010000}"/>
    <hyperlink ref="C187" r:id="rId253" xr:uid="{00000000-0004-0000-0200-000006010000}"/>
    <hyperlink ref="C188" r:id="rId254" xr:uid="{00000000-0004-0000-0200-000007010000}"/>
    <hyperlink ref="C189" r:id="rId255" xr:uid="{00000000-0004-0000-0200-000008010000}"/>
    <hyperlink ref="C190" r:id="rId256" xr:uid="{00000000-0004-0000-0200-000009010000}"/>
    <hyperlink ref="C191" r:id="rId257" xr:uid="{00000000-0004-0000-0200-00000A010000}"/>
    <hyperlink ref="C192" r:id="rId258" xr:uid="{00000000-0004-0000-0200-00000B010000}"/>
    <hyperlink ref="F192" r:id="rId259" xr:uid="{00000000-0004-0000-0200-00000C010000}"/>
    <hyperlink ref="F193" r:id="rId260" xr:uid="{00000000-0004-0000-0200-00000D010000}"/>
    <hyperlink ref="F194" r:id="rId261" xr:uid="{00000000-0004-0000-0200-00000E010000}"/>
    <hyperlink ref="C195" r:id="rId262" xr:uid="{00000000-0004-0000-0200-00000F010000}"/>
    <hyperlink ref="F195" r:id="rId263" xr:uid="{00000000-0004-0000-0200-000010010000}"/>
    <hyperlink ref="C196" r:id="rId264" xr:uid="{00000000-0004-0000-0200-000011010000}"/>
    <hyperlink ref="F196" r:id="rId265" xr:uid="{00000000-0004-0000-0200-000012010000}"/>
    <hyperlink ref="C197" r:id="rId266" xr:uid="{00000000-0004-0000-0200-000013010000}"/>
    <hyperlink ref="F197" r:id="rId267" xr:uid="{00000000-0004-0000-0200-000014010000}"/>
    <hyperlink ref="C204" r:id="rId268" xr:uid="{00000000-0004-0000-0200-000015010000}"/>
    <hyperlink ref="C205" r:id="rId269" xr:uid="{00000000-0004-0000-0200-000016010000}"/>
    <hyperlink ref="C206" r:id="rId270" xr:uid="{00000000-0004-0000-0200-000017010000}"/>
    <hyperlink ref="F206" r:id="rId271" xr:uid="{00000000-0004-0000-0200-000018010000}"/>
    <hyperlink ref="F207" r:id="rId272" xr:uid="{00000000-0004-0000-0200-00001B010000}"/>
    <hyperlink ref="C209" r:id="rId273" xr:uid="{00000000-0004-0000-0200-00001E010000}"/>
    <hyperlink ref="F209" r:id="rId274" xr:uid="{00000000-0004-0000-0200-00001F010000}"/>
    <hyperlink ref="C210" r:id="rId275" xr:uid="{00000000-0004-0000-0200-000020010000}"/>
    <hyperlink ref="F210" r:id="rId276" xr:uid="{00000000-0004-0000-0200-000021010000}"/>
    <hyperlink ref="F212" r:id="rId277" xr:uid="{00000000-0004-0000-0200-000024010000}"/>
    <hyperlink ref="F213" r:id="rId278" xr:uid="{00000000-0004-0000-0200-000025010000}"/>
    <hyperlink ref="C214" r:id="rId279" xr:uid="{00000000-0004-0000-0200-000026010000}"/>
    <hyperlink ref="F214" r:id="rId280" xr:uid="{00000000-0004-0000-0200-000027010000}"/>
    <hyperlink ref="F215" r:id="rId281" xr:uid="{00000000-0004-0000-0200-000028010000}"/>
    <hyperlink ref="C223" r:id="rId282" xr:uid="{00000000-0004-0000-0200-000029010000}"/>
    <hyperlink ref="F223" r:id="rId283" xr:uid="{00000000-0004-0000-0200-00002A010000}"/>
    <hyperlink ref="F220" r:id="rId284" xr:uid="{00000000-0004-0000-0200-00002B010000}"/>
    <hyperlink ref="F226" r:id="rId285" xr:uid="{00000000-0004-0000-0200-00002C010000}"/>
    <hyperlink ref="C221" r:id="rId286" xr:uid="{00000000-0004-0000-0200-00002F010000}"/>
    <hyperlink ref="F221" r:id="rId287" xr:uid="{00000000-0004-0000-0200-000030010000}"/>
    <hyperlink ref="F222" r:id="rId288" xr:uid="{00000000-0004-0000-0200-000031010000}"/>
    <hyperlink ref="C216" r:id="rId289" xr:uid="{00000000-0004-0000-0200-000032010000}"/>
    <hyperlink ref="F216" r:id="rId290" xr:uid="{00000000-0004-0000-0200-000033010000}"/>
    <hyperlink ref="C217" r:id="rId291" xr:uid="{00000000-0004-0000-0200-000034010000}"/>
    <hyperlink ref="C218" r:id="rId292" xr:uid="{00000000-0004-0000-0200-000035010000}"/>
    <hyperlink ref="F218" r:id="rId293" xr:uid="{00000000-0004-0000-0200-000036010000}"/>
    <hyperlink ref="C219" r:id="rId294" xr:uid="{00000000-0004-0000-0200-000037010000}"/>
    <hyperlink ref="F219" r:id="rId295" xr:uid="{00000000-0004-0000-0200-000038010000}"/>
    <hyperlink ref="C251" r:id="rId296" xr:uid="{00000000-0004-0000-0200-00003B010000}"/>
    <hyperlink ref="C252" r:id="rId297" xr:uid="{00000000-0004-0000-0200-00003C010000}"/>
    <hyperlink ref="F245" r:id="rId298" xr:uid="{00000000-0004-0000-0200-00003D010000}"/>
    <hyperlink ref="F246" r:id="rId299" xr:uid="{00000000-0004-0000-0200-00003E010000}"/>
    <hyperlink ref="C228" r:id="rId300" xr:uid="{00000000-0004-0000-0200-00003F010000}"/>
    <hyperlink ref="F228" r:id="rId301" xr:uid="{00000000-0004-0000-0200-000040010000}"/>
    <hyperlink ref="F247" r:id="rId302" xr:uid="{00000000-0004-0000-0200-000041010000}"/>
    <hyperlink ref="F248" r:id="rId303" xr:uid="{00000000-0004-0000-0200-000042010000}"/>
    <hyperlink ref="C229" r:id="rId304" xr:uid="{00000000-0004-0000-0200-000043010000}"/>
    <hyperlink ref="F229" r:id="rId305" xr:uid="{00000000-0004-0000-0200-000044010000}"/>
    <hyperlink ref="F249" r:id="rId306" xr:uid="{00000000-0004-0000-0200-000045010000}"/>
    <hyperlink ref="C230" r:id="rId307" xr:uid="{00000000-0004-0000-0200-000046010000}"/>
    <hyperlink ref="F230" r:id="rId308" xr:uid="{00000000-0004-0000-0200-000047010000}"/>
    <hyperlink ref="C250" r:id="rId309" xr:uid="{00000000-0004-0000-0200-000048010000}"/>
    <hyperlink ref="F250" r:id="rId310" xr:uid="{00000000-0004-0000-0200-000049010000}"/>
    <hyperlink ref="C231" r:id="rId311" xr:uid="{00000000-0004-0000-0200-00004A010000}"/>
    <hyperlink ref="C232" r:id="rId312" xr:uid="{00000000-0004-0000-0200-00004B010000}"/>
    <hyperlink ref="C234" r:id="rId313" xr:uid="{00000000-0004-0000-0200-00004C010000}"/>
    <hyperlink ref="C235" r:id="rId314" xr:uid="{00000000-0004-0000-0200-00004D010000}"/>
    <hyperlink ref="C236" r:id="rId315" xr:uid="{00000000-0004-0000-0200-00004E010000}"/>
    <hyperlink ref="C237" r:id="rId316" xr:uid="{00000000-0004-0000-0200-00004F010000}"/>
    <hyperlink ref="C238" r:id="rId317" xr:uid="{00000000-0004-0000-0200-000050010000}"/>
    <hyperlink ref="F238" r:id="rId318" xr:uid="{00000000-0004-0000-0200-000051010000}"/>
    <hyperlink ref="C239" r:id="rId319" xr:uid="{00000000-0004-0000-0200-000052010000}"/>
    <hyperlink ref="F239" r:id="rId320" xr:uid="{00000000-0004-0000-0200-000053010000}"/>
    <hyperlink ref="C240" r:id="rId321" xr:uid="{00000000-0004-0000-0200-000054010000}"/>
    <hyperlink ref="C241" r:id="rId322" xr:uid="{00000000-0004-0000-0200-000055010000}"/>
    <hyperlink ref="C242" r:id="rId323" xr:uid="{00000000-0004-0000-0200-000056010000}"/>
    <hyperlink ref="C243" r:id="rId324" xr:uid="{00000000-0004-0000-0200-000057010000}"/>
    <hyperlink ref="C244" r:id="rId325" xr:uid="{00000000-0004-0000-0200-000058010000}"/>
    <hyperlink ref="C253" r:id="rId326" xr:uid="{00000000-0004-0000-0200-000059010000}"/>
    <hyperlink ref="C254" r:id="rId327" xr:uid="{00000000-0004-0000-0200-00005A010000}"/>
    <hyperlink ref="C255" r:id="rId328" xr:uid="{00000000-0004-0000-0200-00005B010000}"/>
    <hyperlink ref="C256" r:id="rId329" xr:uid="{00000000-0004-0000-0200-00005C010000}"/>
    <hyperlink ref="F256" r:id="rId330" xr:uid="{00000000-0004-0000-0200-00005D010000}"/>
    <hyperlink ref="C257" r:id="rId331" xr:uid="{00000000-0004-0000-0200-00005E010000}"/>
    <hyperlink ref="F257" r:id="rId332" xr:uid="{00000000-0004-0000-0200-00005F010000}"/>
    <hyperlink ref="C258" r:id="rId333" xr:uid="{00000000-0004-0000-0200-000060010000}"/>
    <hyperlink ref="F258" r:id="rId334" xr:uid="{00000000-0004-0000-0200-000061010000}"/>
    <hyperlink ref="C259" r:id="rId335" xr:uid="{00000000-0004-0000-0200-000062010000}"/>
    <hyperlink ref="F259" r:id="rId336" xr:uid="{00000000-0004-0000-0200-000063010000}"/>
    <hyperlink ref="C260" r:id="rId337" xr:uid="{00000000-0004-0000-0200-000064010000}"/>
    <hyperlink ref="F260" r:id="rId338" xr:uid="{00000000-0004-0000-0200-000065010000}"/>
    <hyperlink ref="C264" r:id="rId339" xr:uid="{00000000-0004-0000-0200-000066010000}"/>
    <hyperlink ref="F264" r:id="rId340" xr:uid="{00000000-0004-0000-0200-000067010000}"/>
    <hyperlink ref="C265" r:id="rId341" xr:uid="{00000000-0004-0000-0200-000068010000}"/>
    <hyperlink ref="F261" r:id="rId342" xr:uid="{00000000-0004-0000-0200-000069010000}"/>
    <hyperlink ref="C266" r:id="rId343" xr:uid="{00000000-0004-0000-0200-00006A010000}"/>
    <hyperlink ref="C270" r:id="rId344" xr:uid="{00000000-0004-0000-0200-00006C010000}"/>
    <hyperlink ref="C272" r:id="rId345" xr:uid="{00000000-0004-0000-0200-00006E010000}"/>
    <hyperlink ref="F272" r:id="rId346" xr:uid="{00000000-0004-0000-0200-00006F010000}"/>
    <hyperlink ref="C282" r:id="rId347" xr:uid="{00000000-0004-0000-0200-000071010000}"/>
    <hyperlink ref="F282" r:id="rId348" xr:uid="{00000000-0004-0000-0200-000072010000}"/>
    <hyperlink ref="C283" r:id="rId349" xr:uid="{00000000-0004-0000-0200-000073010000}"/>
    <hyperlink ref="F283" r:id="rId350" xr:uid="{00000000-0004-0000-0200-000074010000}"/>
    <hyperlink ref="C284" r:id="rId351" xr:uid="{00000000-0004-0000-0200-000075010000}"/>
    <hyperlink ref="F284" r:id="rId352" xr:uid="{00000000-0004-0000-0200-000076010000}"/>
    <hyperlink ref="C285" r:id="rId353" xr:uid="{00000000-0004-0000-0200-000077010000}"/>
    <hyperlink ref="F285" r:id="rId354" xr:uid="{00000000-0004-0000-0200-000078010000}"/>
    <hyperlink ref="C273" r:id="rId355" xr:uid="{00000000-0004-0000-0200-000079010000}"/>
    <hyperlink ref="F273" r:id="rId356" xr:uid="{00000000-0004-0000-0200-00007A010000}"/>
    <hyperlink ref="C281" r:id="rId357" xr:uid="{00000000-0004-0000-0200-00007B010000}"/>
    <hyperlink ref="F281" r:id="rId358" xr:uid="{00000000-0004-0000-0200-00007C010000}"/>
    <hyperlink ref="C275" r:id="rId359" xr:uid="{00000000-0004-0000-0200-00007D010000}"/>
    <hyperlink ref="F275" r:id="rId360" xr:uid="{00000000-0004-0000-0200-00007E010000}"/>
    <hyperlink ref="C276" r:id="rId361" xr:uid="{00000000-0004-0000-0200-00007F010000}"/>
    <hyperlink ref="F276" r:id="rId362" xr:uid="{00000000-0004-0000-0200-000080010000}"/>
    <hyperlink ref="C277" r:id="rId363" xr:uid="{00000000-0004-0000-0200-000081010000}"/>
    <hyperlink ref="F277" r:id="rId364" xr:uid="{00000000-0004-0000-0200-000082010000}"/>
    <hyperlink ref="C278" r:id="rId365" xr:uid="{00000000-0004-0000-0200-000083010000}"/>
    <hyperlink ref="F278" r:id="rId366" xr:uid="{00000000-0004-0000-0200-000084010000}"/>
    <hyperlink ref="C279" r:id="rId367" xr:uid="{00000000-0004-0000-0200-000085010000}"/>
    <hyperlink ref="F279" r:id="rId368" xr:uid="{00000000-0004-0000-0200-000086010000}"/>
    <hyperlink ref="C280" r:id="rId369" xr:uid="{00000000-0004-0000-0200-000087010000}"/>
    <hyperlink ref="F280" r:id="rId370" xr:uid="{00000000-0004-0000-0200-000088010000}"/>
    <hyperlink ref="C274" r:id="rId371" xr:uid="{00000000-0004-0000-0200-000089010000}"/>
    <hyperlink ref="F274" r:id="rId372" xr:uid="{00000000-0004-0000-0200-00008A010000}"/>
    <hyperlink ref="C286" r:id="rId373" xr:uid="{00000000-0004-0000-0200-00008B010000}"/>
    <hyperlink ref="C287" r:id="rId374" xr:uid="{00000000-0004-0000-0200-00008C010000}"/>
    <hyperlink ref="C288" r:id="rId375" xr:uid="{00000000-0004-0000-0200-00008D010000}"/>
    <hyperlink ref="C290" r:id="rId376" xr:uid="{00000000-0004-0000-0200-00008E010000}"/>
    <hyperlink ref="F290" r:id="rId377" xr:uid="{00000000-0004-0000-0200-00008F010000}"/>
    <hyperlink ref="C289" r:id="rId378" xr:uid="{00000000-0004-0000-0200-000090010000}"/>
    <hyperlink ref="F289" r:id="rId379" xr:uid="{00000000-0004-0000-0200-000091010000}"/>
    <hyperlink ref="C292" r:id="rId380" xr:uid="{00000000-0004-0000-0200-000092010000}"/>
    <hyperlink ref="F292" r:id="rId381" xr:uid="{00000000-0004-0000-0200-000093010000}"/>
    <hyperlink ref="C296" r:id="rId382" xr:uid="{00000000-0004-0000-0200-000094010000}"/>
    <hyperlink ref="F296" r:id="rId383" xr:uid="{00000000-0004-0000-0200-000095010000}"/>
    <hyperlink ref="C293" r:id="rId384" xr:uid="{00000000-0004-0000-0200-000096010000}"/>
    <hyperlink ref="C294" r:id="rId385" xr:uid="{00000000-0004-0000-0200-000097010000}"/>
    <hyperlink ref="C295" r:id="rId386" xr:uid="{00000000-0004-0000-0200-000098010000}"/>
    <hyperlink ref="F295" r:id="rId387" xr:uid="{00000000-0004-0000-0200-000099010000}"/>
    <hyperlink ref="C299" r:id="rId388" xr:uid="{00000000-0004-0000-0200-00009A010000}"/>
    <hyperlink ref="F299" r:id="rId389" xr:uid="{00000000-0004-0000-0200-00009B010000}"/>
    <hyperlink ref="F300" r:id="rId390" xr:uid="{00000000-0004-0000-0200-00009C010000}"/>
    <hyperlink ref="C301" r:id="rId391" xr:uid="{00000000-0004-0000-0200-00009D010000}"/>
    <hyperlink ref="F301" r:id="rId392" xr:uid="{00000000-0004-0000-0200-00009E010000}"/>
    <hyperlink ref="C313" r:id="rId393" xr:uid="{00000000-0004-0000-0200-00009F010000}"/>
    <hyperlink ref="F313" r:id="rId394" xr:uid="{00000000-0004-0000-0200-0000A0010000}"/>
    <hyperlink ref="C267" r:id="rId395" xr:uid="{F1DE54D5-A74F-49DA-999F-8C46047B0A91}"/>
    <hyperlink ref="C269" r:id="rId396" xr:uid="{4BEC56C9-E849-4370-9756-7DD6B7C8FA0C}"/>
    <hyperlink ref="C268" r:id="rId397" xr:uid="{D462E32C-B940-4DEB-A6A1-1D9F84832869}"/>
    <hyperlink ref="F211" r:id="rId398" xr:uid="{00000000-0004-0000-0200-000023010000}"/>
    <hyperlink ref="C211" r:id="rId399" xr:uid="{00000000-0004-0000-0200-000022010000}"/>
    <hyperlink ref="C271" r:id="rId400" xr:uid="{00000000-0004-0000-0200-00006D010000}"/>
    <hyperlink ref="C6" r:id="rId401" xr:uid="{5FA03D60-E68D-49B4-BA60-D3CD36F92C76}"/>
    <hyperlink ref="C272:C273" r:id="rId402" display="matheus.silva@suez.com" xr:uid="{50A46DF8-1D64-40C9-A79D-0B167A7E12FF}"/>
    <hyperlink ref="C220" r:id="rId403" xr:uid="{89FFD2BC-F30A-41DA-86C3-B4FB8BEAE86D}"/>
    <hyperlink ref="C208" r:id="rId404" xr:uid="{FDCBBC84-4FBF-4E4B-984C-7119B673BDAB}"/>
    <hyperlink ref="F208" r:id="rId405" xr:uid="{2F011847-1DA8-4B40-8A94-EA2B48E8314D}"/>
    <hyperlink ref="C201" r:id="rId406" xr:uid="{2AEA0D4A-1926-42E8-AB68-702EE7688F9C}"/>
    <hyperlink ref="F201" r:id="rId407" xr:uid="{376C4409-C250-49BE-93D7-E75F55856200}"/>
    <hyperlink ref="C200" r:id="rId408" xr:uid="{7AEB9CDF-9D86-49DF-8F4E-73254FF1AB85}"/>
    <hyperlink ref="C198" r:id="rId409" xr:uid="{563932A0-1DB0-479D-9AA5-02A3C49639D9}"/>
    <hyperlink ref="F198" r:id="rId410" xr:uid="{723768F2-CB6C-4230-AD1B-85B49D19D0EB}"/>
    <hyperlink ref="C199" r:id="rId411" xr:uid="{265F5F45-EFBB-49C7-B8EE-00E3ED134647}"/>
    <hyperlink ref="F199" r:id="rId412" xr:uid="{E41E0EEA-2CEA-4A62-8B3A-68431435F379}"/>
    <hyperlink ref="C202" r:id="rId413" xr:uid="{632F0207-8E17-40A1-B054-81CA7BCDE9D8}"/>
    <hyperlink ref="F202" r:id="rId414" xr:uid="{377C0877-A90E-46A7-BE1D-3EA2491BE21F}"/>
    <hyperlink ref="C203" r:id="rId415" xr:uid="{C29723A0-00FE-4899-B05A-A9BE1FD755C3}"/>
    <hyperlink ref="F203" r:id="rId416" xr:uid="{BE913AF2-2E9D-43C3-B14A-48B12EFBEA1C}"/>
    <hyperlink ref="C142" r:id="rId417" xr:uid="{85AF789B-6E71-4887-AE88-28FB3EECE4FE}"/>
    <hyperlink ref="C143" r:id="rId418" xr:uid="{95D60697-FA4D-4CEF-9B36-6EBAF02930AE}"/>
    <hyperlink ref="F140" r:id="rId419" xr:uid="{222FD341-592C-4ECA-B71E-C3F2F3D0C21D}"/>
    <hyperlink ref="F141" r:id="rId420" xr:uid="{B8A9AE48-2994-4E03-AC52-BDA5E1A2D7FE}"/>
    <hyperlink ref="F142" r:id="rId421" xr:uid="{740D3C34-3E67-4C9A-A2ED-12E1DC3E8161}"/>
    <hyperlink ref="F143" r:id="rId422" xr:uid="{A00F2027-74FB-4D4F-A390-11DAE3A74FAE}"/>
    <hyperlink ref="C207" r:id="rId423" xr:uid="{4A47EB03-4905-4F14-9C87-D061099E7712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4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"/>
  <sheetViews>
    <sheetView topLeftCell="J1" zoomScale="90" zoomScaleNormal="90" workbookViewId="0">
      <selection activeCell="N24" sqref="N24"/>
    </sheetView>
  </sheetViews>
  <sheetFormatPr defaultColWidth="8.5703125" defaultRowHeight="15"/>
  <cols>
    <col min="1" max="1" width="8" style="74" customWidth="1"/>
    <col min="2" max="2" width="19" style="74" customWidth="1"/>
    <col min="3" max="3" width="29" style="74" customWidth="1"/>
    <col min="4" max="4" width="15.140625" style="74" customWidth="1"/>
    <col min="5" max="5" width="19" style="74" customWidth="1"/>
    <col min="6" max="6" width="29" style="74" customWidth="1"/>
    <col min="7" max="7" width="11.5703125" style="74" customWidth="1"/>
    <col min="8" max="8" width="8" style="74" customWidth="1"/>
    <col min="9" max="9" width="12.140625" style="74" customWidth="1"/>
    <col min="10" max="10" width="9.7109375" style="74" customWidth="1"/>
    <col min="11" max="11" width="10.28515625" style="74" customWidth="1"/>
    <col min="12" max="12" width="25.85546875" style="74" customWidth="1"/>
    <col min="13" max="13" width="18.42578125" style="36" customWidth="1"/>
    <col min="14" max="14" width="21.85546875" style="74" customWidth="1"/>
    <col min="15" max="15" width="10.5703125" style="2" customWidth="1"/>
    <col min="16" max="16" width="13.140625" style="2" customWidth="1"/>
    <col min="17" max="17" width="8.5703125" style="2"/>
    <col min="18" max="18" width="13.140625" style="2" customWidth="1"/>
    <col min="19" max="20" width="18.5703125" style="2" customWidth="1"/>
    <col min="21" max="21" width="13" style="2" customWidth="1"/>
    <col min="22" max="22" width="12.85546875" style="2" customWidth="1"/>
    <col min="23" max="25" width="9.140625" customWidth="1"/>
  </cols>
  <sheetData>
    <row r="1" spans="1:25" ht="25.5">
      <c r="A1" s="75" t="s">
        <v>46</v>
      </c>
      <c r="B1" s="75" t="s">
        <v>47</v>
      </c>
      <c r="C1" s="75" t="s">
        <v>48</v>
      </c>
      <c r="D1" s="75" t="s">
        <v>49</v>
      </c>
      <c r="E1" s="75" t="s">
        <v>50</v>
      </c>
      <c r="F1" s="75" t="s">
        <v>51</v>
      </c>
      <c r="G1" s="75" t="s">
        <v>52</v>
      </c>
      <c r="H1" s="76" t="s">
        <v>53</v>
      </c>
      <c r="I1" s="75" t="s">
        <v>54</v>
      </c>
      <c r="J1" s="75" t="s">
        <v>55</v>
      </c>
      <c r="K1" s="75" t="s">
        <v>56</v>
      </c>
      <c r="L1" s="75" t="s">
        <v>57</v>
      </c>
      <c r="M1" s="76" t="s">
        <v>58</v>
      </c>
      <c r="N1" s="76" t="s">
        <v>59</v>
      </c>
      <c r="O1" s="78" t="s">
        <v>60</v>
      </c>
      <c r="P1" s="78" t="s">
        <v>61</v>
      </c>
      <c r="Q1" s="78" t="s">
        <v>62</v>
      </c>
      <c r="R1" s="76" t="s">
        <v>63</v>
      </c>
      <c r="S1" s="76" t="s">
        <v>64</v>
      </c>
      <c r="T1" s="76" t="s">
        <v>65</v>
      </c>
      <c r="U1" s="76" t="s">
        <v>66</v>
      </c>
      <c r="V1" s="76" t="s">
        <v>66</v>
      </c>
      <c r="W1" s="76" t="s">
        <v>32</v>
      </c>
      <c r="X1" s="76"/>
      <c r="Y1" s="76"/>
    </row>
    <row r="2" spans="1:25">
      <c r="A2" s="74" t="s">
        <v>67</v>
      </c>
      <c r="B2" s="74" t="s">
        <v>355</v>
      </c>
      <c r="C2" s="79" t="s">
        <v>356</v>
      </c>
      <c r="D2" s="74" t="s">
        <v>742</v>
      </c>
      <c r="E2" s="74" t="s">
        <v>343</v>
      </c>
      <c r="F2" s="79" t="s">
        <v>344</v>
      </c>
      <c r="G2" s="74" t="s">
        <v>349</v>
      </c>
      <c r="H2" s="74" t="s">
        <v>358</v>
      </c>
      <c r="I2" s="74" t="s">
        <v>743</v>
      </c>
      <c r="J2" s="80" t="s">
        <v>744</v>
      </c>
      <c r="K2" s="74" t="s">
        <v>140</v>
      </c>
      <c r="L2" s="74" t="s">
        <v>745</v>
      </c>
      <c r="M2" s="36" t="s">
        <v>360</v>
      </c>
      <c r="N2" s="74" t="s">
        <v>361</v>
      </c>
      <c r="O2" s="82">
        <v>44398</v>
      </c>
      <c r="P2" s="81">
        <f>IFERROR(VLOOKUP(J2,'Obs Tecnicas'!$D:$I,5,0),O2)</f>
        <v>44398</v>
      </c>
      <c r="Q2" s="81" t="str">
        <f t="shared" ref="Q2:Q20" ca="1" si="0">IF(P2&lt;&gt;"",IF(P2+365&gt;TODAY(),"Calibrado","Vencido"),"")</f>
        <v>Vencido</v>
      </c>
      <c r="R2" s="74">
        <f>IFERROR(VLOOKUP(J2,'Obs Tecnicas'!$D:$G,2,0),"")</f>
        <v>13221</v>
      </c>
      <c r="S2" s="74" t="str">
        <f>IFERROR(VLOOKUP(J2,'Obs Tecnicas'!$D:$G,3,0),"Hexis")</f>
        <v>ER ANALITICA</v>
      </c>
      <c r="T2" s="2">
        <f>IFERROR(VLOOKUP(J2,'Obs Tecnicas'!$D:$G,4,0),"")</f>
        <v>0</v>
      </c>
      <c r="U2" s="2" t="s">
        <v>27</v>
      </c>
      <c r="V2" s="2">
        <f t="shared" ref="V2:V19" si="1">IF(P2&lt;&gt;"",MONTH(P2),"")</f>
        <v>7</v>
      </c>
      <c r="W2" s="2">
        <v>9</v>
      </c>
      <c r="X2" s="2"/>
      <c r="Y2" s="2"/>
    </row>
    <row r="3" spans="1:25">
      <c r="A3" s="74" t="s">
        <v>67</v>
      </c>
      <c r="B3" s="74" t="s">
        <v>355</v>
      </c>
      <c r="C3" s="79" t="s">
        <v>356</v>
      </c>
      <c r="D3" s="74" t="s">
        <v>746</v>
      </c>
      <c r="E3" s="74" t="s">
        <v>343</v>
      </c>
      <c r="F3" s="79" t="s">
        <v>344</v>
      </c>
      <c r="G3" s="74" t="s">
        <v>349</v>
      </c>
      <c r="H3" s="74" t="s">
        <v>358</v>
      </c>
      <c r="I3" s="74" t="s">
        <v>743</v>
      </c>
      <c r="J3" s="80" t="s">
        <v>747</v>
      </c>
      <c r="K3" s="74" t="s">
        <v>140</v>
      </c>
      <c r="L3" s="74" t="s">
        <v>748</v>
      </c>
      <c r="M3" s="36" t="s">
        <v>360</v>
      </c>
      <c r="N3" s="74" t="s">
        <v>361</v>
      </c>
      <c r="O3" s="82">
        <v>44398</v>
      </c>
      <c r="P3" s="81">
        <f>IFERROR(VLOOKUP(J3,'Obs Tecnicas'!$D:$I,5,0),O3)</f>
        <v>44398</v>
      </c>
      <c r="Q3" s="81" t="str">
        <f t="shared" ca="1" si="0"/>
        <v>Vencido</v>
      </c>
      <c r="R3" s="74">
        <f>IFERROR(VLOOKUP(J3,'Obs Tecnicas'!$D:$G,2,0),"")</f>
        <v>13222</v>
      </c>
      <c r="S3" s="74" t="str">
        <f>IFERROR(VLOOKUP(J3,'Obs Tecnicas'!$D:$G,3,0),"Hexis")</f>
        <v>ER ANALITICA</v>
      </c>
      <c r="T3" s="2">
        <f>IFERROR(VLOOKUP(J3,'Obs Tecnicas'!$D:$G,4,0),"")</f>
        <v>0</v>
      </c>
      <c r="U3" s="2" t="s">
        <v>27</v>
      </c>
      <c r="V3" s="2">
        <f t="shared" si="1"/>
        <v>7</v>
      </c>
      <c r="W3" s="2">
        <v>7</v>
      </c>
      <c r="X3" s="2"/>
      <c r="Y3" s="2"/>
    </row>
    <row r="4" spans="1:25">
      <c r="A4" s="74" t="s">
        <v>67</v>
      </c>
      <c r="B4" s="74" t="s">
        <v>355</v>
      </c>
      <c r="C4" s="79" t="s">
        <v>356</v>
      </c>
      <c r="D4" s="74" t="s">
        <v>749</v>
      </c>
      <c r="E4" s="74" t="s">
        <v>343</v>
      </c>
      <c r="F4" s="79" t="s">
        <v>344</v>
      </c>
      <c r="G4" s="74" t="s">
        <v>349</v>
      </c>
      <c r="H4" s="74" t="s">
        <v>358</v>
      </c>
      <c r="I4" s="74" t="s">
        <v>750</v>
      </c>
      <c r="J4" s="80" t="s">
        <v>751</v>
      </c>
      <c r="K4" s="74" t="s">
        <v>140</v>
      </c>
      <c r="L4" s="74" t="s">
        <v>752</v>
      </c>
      <c r="M4" s="36" t="s">
        <v>360</v>
      </c>
      <c r="N4" s="74" t="s">
        <v>361</v>
      </c>
      <c r="O4" s="82">
        <v>44398</v>
      </c>
      <c r="P4" s="81">
        <f>IFERROR(VLOOKUP(J4,'Obs Tecnicas'!$D:$I,5,0),O4)</f>
        <v>44398</v>
      </c>
      <c r="Q4" s="81" t="str">
        <f t="shared" ca="1" si="0"/>
        <v>Vencido</v>
      </c>
      <c r="R4" s="74">
        <f>IFERROR(VLOOKUP(J4,'Obs Tecnicas'!$D:$G,2,0),"")</f>
        <v>13239</v>
      </c>
      <c r="S4" s="74" t="str">
        <f>IFERROR(VLOOKUP(J4,'Obs Tecnicas'!$D:$G,3,0),"Hexis")</f>
        <v>ER ANALITICA</v>
      </c>
      <c r="T4" s="2">
        <f>IFERROR(VLOOKUP(J4,'Obs Tecnicas'!$D:$G,4,0),"")</f>
        <v>0</v>
      </c>
      <c r="U4" s="2" t="s">
        <v>27</v>
      </c>
      <c r="V4" s="2">
        <f t="shared" si="1"/>
        <v>7</v>
      </c>
      <c r="W4" s="2">
        <v>10</v>
      </c>
      <c r="X4" s="2"/>
      <c r="Y4" s="2"/>
    </row>
    <row r="5" spans="1:25">
      <c r="A5" s="74" t="s">
        <v>67</v>
      </c>
      <c r="B5" s="74" t="s">
        <v>439</v>
      </c>
      <c r="C5" s="79" t="s">
        <v>440</v>
      </c>
      <c r="D5" s="74" t="s">
        <v>441</v>
      </c>
      <c r="E5" s="74" t="s">
        <v>439</v>
      </c>
      <c r="F5" s="79" t="s">
        <v>440</v>
      </c>
      <c r="G5" s="74" t="s">
        <v>442</v>
      </c>
      <c r="H5" s="74" t="s">
        <v>431</v>
      </c>
      <c r="I5" s="74" t="s">
        <v>750</v>
      </c>
      <c r="J5" s="80">
        <v>2542049</v>
      </c>
      <c r="K5" s="74" t="s">
        <v>753</v>
      </c>
      <c r="L5" s="74" t="s">
        <v>754</v>
      </c>
      <c r="M5" s="74" t="s">
        <v>433</v>
      </c>
      <c r="N5" s="74" t="s">
        <v>446</v>
      </c>
      <c r="O5" s="82">
        <v>44721</v>
      </c>
      <c r="P5" s="81">
        <f>IFERROR(VLOOKUP(J5,'Obs Tecnicas'!$D:$I,5,0),O5)</f>
        <v>44721</v>
      </c>
      <c r="Q5" s="81" t="str">
        <f t="shared" ca="1" si="0"/>
        <v>Calibrado</v>
      </c>
      <c r="R5" s="74">
        <f>IFERROR(VLOOKUP(J5,'Obs Tecnicas'!$D:$G,2,0),"")</f>
        <v>16784</v>
      </c>
      <c r="S5" s="74" t="str">
        <f>IFERROR(VLOOKUP(J5,'Obs Tecnicas'!$D:$G,3,0),"Hexis")</f>
        <v>ER ANALITICA</v>
      </c>
      <c r="T5" s="2" t="str">
        <f>IFERROR(VLOOKUP(J5,'Obs Tecnicas'!$D:$G,4,0),"")</f>
        <v>Carcaça com avarias</v>
      </c>
      <c r="U5" s="2" t="s">
        <v>332</v>
      </c>
      <c r="V5" s="2">
        <f t="shared" si="1"/>
        <v>6</v>
      </c>
      <c r="W5" s="2">
        <v>6</v>
      </c>
      <c r="X5" s="2"/>
      <c r="Y5" s="2"/>
    </row>
    <row r="6" spans="1:25">
      <c r="A6" s="74" t="s">
        <v>67</v>
      </c>
      <c r="B6" s="74" t="s">
        <v>439</v>
      </c>
      <c r="C6" s="79" t="s">
        <v>440</v>
      </c>
      <c r="D6" s="74" t="s">
        <v>441</v>
      </c>
      <c r="E6" s="74" t="s">
        <v>439</v>
      </c>
      <c r="F6" s="79" t="s">
        <v>440</v>
      </c>
      <c r="G6" s="74" t="s">
        <v>442</v>
      </c>
      <c r="H6" s="74" t="s">
        <v>431</v>
      </c>
      <c r="I6" s="74" t="s">
        <v>750</v>
      </c>
      <c r="J6" s="80" t="s">
        <v>755</v>
      </c>
      <c r="K6" s="74" t="s">
        <v>756</v>
      </c>
      <c r="L6" s="74" t="s">
        <v>757</v>
      </c>
      <c r="M6" s="74" t="s">
        <v>433</v>
      </c>
      <c r="N6" s="74" t="s">
        <v>446</v>
      </c>
      <c r="O6" s="82">
        <v>44721</v>
      </c>
      <c r="P6" s="81">
        <f>IFERROR(VLOOKUP(J6,'Obs Tecnicas'!$D:$I,5,0),O6)</f>
        <v>44721</v>
      </c>
      <c r="Q6" s="81" t="str">
        <f t="shared" ca="1" si="0"/>
        <v>Calibrado</v>
      </c>
      <c r="R6" s="74">
        <f>IFERROR(VLOOKUP(J6,'Obs Tecnicas'!$D:$G,2,0),"")</f>
        <v>16785</v>
      </c>
      <c r="S6" s="74" t="str">
        <f>IFERROR(VLOOKUP(J6,'Obs Tecnicas'!$D:$G,3,0),"Hexis")</f>
        <v>ER ANALITICA</v>
      </c>
      <c r="T6" s="2">
        <f>IFERROR(VLOOKUP(J6,'Obs Tecnicas'!$D:$G,4,0),"")</f>
        <v>0</v>
      </c>
      <c r="U6" s="2" t="s">
        <v>332</v>
      </c>
      <c r="V6" s="2">
        <f t="shared" si="1"/>
        <v>6</v>
      </c>
      <c r="W6" s="2">
        <v>6</v>
      </c>
      <c r="X6" s="2"/>
      <c r="Y6" s="2"/>
    </row>
    <row r="7" spans="1:25">
      <c r="A7" s="74" t="s">
        <v>67</v>
      </c>
      <c r="B7" s="74" t="s">
        <v>439</v>
      </c>
      <c r="C7" s="79" t="s">
        <v>440</v>
      </c>
      <c r="D7" s="74" t="s">
        <v>441</v>
      </c>
      <c r="E7" s="74" t="s">
        <v>439</v>
      </c>
      <c r="F7" s="79" t="s">
        <v>440</v>
      </c>
      <c r="G7" s="74" t="s">
        <v>442</v>
      </c>
      <c r="H7" s="74" t="s">
        <v>431</v>
      </c>
      <c r="I7" s="74" t="s">
        <v>750</v>
      </c>
      <c r="J7" s="80">
        <v>2542049</v>
      </c>
      <c r="K7" s="74" t="s">
        <v>756</v>
      </c>
      <c r="L7" s="74" t="s">
        <v>758</v>
      </c>
      <c r="M7" s="74" t="s">
        <v>433</v>
      </c>
      <c r="N7" s="74" t="s">
        <v>446</v>
      </c>
      <c r="O7" s="82">
        <v>44721</v>
      </c>
      <c r="P7" s="81">
        <f>IFERROR(VLOOKUP(J7,'Obs Tecnicas'!$D:$I,5,0),O7)</f>
        <v>44721</v>
      </c>
      <c r="Q7" s="81" t="str">
        <f t="shared" ca="1" si="0"/>
        <v>Calibrado</v>
      </c>
      <c r="R7" s="74">
        <f>IFERROR(VLOOKUP(J7,'Obs Tecnicas'!$D:$G,2,0),"")</f>
        <v>16784</v>
      </c>
      <c r="S7" s="74" t="str">
        <f>IFERROR(VLOOKUP(J7,'Obs Tecnicas'!$D:$G,3,0),"Hexis")</f>
        <v>ER ANALITICA</v>
      </c>
      <c r="T7" s="2" t="str">
        <f>IFERROR(VLOOKUP(J7,'Obs Tecnicas'!$D:$G,4,0),"")</f>
        <v>Carcaça com avarias</v>
      </c>
      <c r="U7" s="2" t="s">
        <v>332</v>
      </c>
      <c r="V7" s="2">
        <f t="shared" si="1"/>
        <v>6</v>
      </c>
      <c r="W7" s="2">
        <v>6</v>
      </c>
      <c r="X7" s="2"/>
      <c r="Y7" s="2"/>
    </row>
    <row r="8" spans="1:25">
      <c r="A8" s="74" t="s">
        <v>67</v>
      </c>
      <c r="B8" s="74" t="s">
        <v>439</v>
      </c>
      <c r="C8" s="79" t="s">
        <v>440</v>
      </c>
      <c r="D8" s="74" t="s">
        <v>441</v>
      </c>
      <c r="E8" s="74" t="s">
        <v>439</v>
      </c>
      <c r="F8" s="79" t="s">
        <v>440</v>
      </c>
      <c r="G8" s="74" t="s">
        <v>442</v>
      </c>
      <c r="H8" s="74" t="s">
        <v>431</v>
      </c>
      <c r="I8" s="74" t="s">
        <v>750</v>
      </c>
      <c r="J8" s="80" t="s">
        <v>759</v>
      </c>
      <c r="K8" s="74" t="s">
        <v>756</v>
      </c>
      <c r="L8" s="74" t="s">
        <v>757</v>
      </c>
      <c r="M8" s="74" t="s">
        <v>433</v>
      </c>
      <c r="N8" s="74" t="s">
        <v>446</v>
      </c>
      <c r="O8" s="82">
        <v>44721</v>
      </c>
      <c r="P8" s="81">
        <f>IFERROR(VLOOKUP(J8,'Obs Tecnicas'!$D:$I,5,0),O8)</f>
        <v>44721</v>
      </c>
      <c r="Q8" s="81" t="str">
        <f t="shared" ca="1" si="0"/>
        <v>Calibrado</v>
      </c>
      <c r="R8" s="74">
        <f>IFERROR(VLOOKUP(J8,'Obs Tecnicas'!$D:$G,2,0),"")</f>
        <v>16787</v>
      </c>
      <c r="S8" s="74" t="str">
        <f>IFERROR(VLOOKUP(J8,'Obs Tecnicas'!$D:$G,3,0),"Hexis")</f>
        <v>ER ANALITICA</v>
      </c>
      <c r="T8" s="2">
        <f>IFERROR(VLOOKUP(J8,'Obs Tecnicas'!$D:$G,4,0),"")</f>
        <v>0</v>
      </c>
      <c r="U8" s="2" t="s">
        <v>332</v>
      </c>
      <c r="V8" s="2">
        <f t="shared" si="1"/>
        <v>6</v>
      </c>
      <c r="W8" s="2">
        <v>6</v>
      </c>
      <c r="X8" s="2"/>
      <c r="Y8" s="2"/>
    </row>
    <row r="9" spans="1:25">
      <c r="A9" s="74" t="s">
        <v>67</v>
      </c>
      <c r="B9" s="74" t="s">
        <v>439</v>
      </c>
      <c r="C9" s="79" t="s">
        <v>440</v>
      </c>
      <c r="D9" s="74" t="s">
        <v>441</v>
      </c>
      <c r="E9" s="74" t="s">
        <v>439</v>
      </c>
      <c r="F9" s="79" t="s">
        <v>440</v>
      </c>
      <c r="G9" s="74" t="s">
        <v>442</v>
      </c>
      <c r="H9" s="74" t="s">
        <v>431</v>
      </c>
      <c r="I9" s="74" t="s">
        <v>750</v>
      </c>
      <c r="J9" s="80">
        <v>3561967</v>
      </c>
      <c r="K9" s="74" t="s">
        <v>756</v>
      </c>
      <c r="L9" s="74" t="s">
        <v>760</v>
      </c>
      <c r="M9" s="74" t="s">
        <v>433</v>
      </c>
      <c r="N9" s="74" t="s">
        <v>446</v>
      </c>
      <c r="O9" s="82">
        <v>44721</v>
      </c>
      <c r="P9" s="81">
        <f>IFERROR(VLOOKUP(J9,'Obs Tecnicas'!$D:$I,5,0),O9)</f>
        <v>44721</v>
      </c>
      <c r="Q9" s="81" t="str">
        <f t="shared" ca="1" si="0"/>
        <v>Calibrado</v>
      </c>
      <c r="R9" s="74">
        <f>IFERROR(VLOOKUP(J9,'Obs Tecnicas'!$D:$G,2,0),"")</f>
        <v>16788</v>
      </c>
      <c r="S9" s="74" t="str">
        <f>IFERROR(VLOOKUP(J9,'Obs Tecnicas'!$D:$G,3,0),"Hexis")</f>
        <v>ER ANALITICA</v>
      </c>
      <c r="T9" s="2">
        <f>IFERROR(VLOOKUP(J9,'Obs Tecnicas'!$D:$G,4,0),"")</f>
        <v>0</v>
      </c>
      <c r="U9" s="2" t="s">
        <v>332</v>
      </c>
      <c r="V9" s="2">
        <f t="shared" si="1"/>
        <v>6</v>
      </c>
      <c r="W9" s="2">
        <v>6</v>
      </c>
      <c r="X9" s="2"/>
      <c r="Y9" s="2"/>
    </row>
    <row r="10" spans="1:25">
      <c r="A10" s="74" t="s">
        <v>67</v>
      </c>
      <c r="B10" s="74" t="s">
        <v>439</v>
      </c>
      <c r="C10" s="79" t="s">
        <v>440</v>
      </c>
      <c r="D10" s="74" t="s">
        <v>441</v>
      </c>
      <c r="E10" s="74" t="s">
        <v>439</v>
      </c>
      <c r="F10" s="79" t="s">
        <v>440</v>
      </c>
      <c r="G10" s="74" t="s">
        <v>442</v>
      </c>
      <c r="H10" s="74" t="s">
        <v>431</v>
      </c>
      <c r="I10" s="74" t="s">
        <v>750</v>
      </c>
      <c r="J10" s="80">
        <v>4280014</v>
      </c>
      <c r="K10" s="74" t="s">
        <v>756</v>
      </c>
      <c r="L10" s="74" t="s">
        <v>760</v>
      </c>
      <c r="M10" s="74" t="s">
        <v>433</v>
      </c>
      <c r="N10" s="74" t="s">
        <v>446</v>
      </c>
      <c r="O10" s="82">
        <v>44721</v>
      </c>
      <c r="P10" s="81">
        <f>IFERROR(VLOOKUP(J10,'Obs Tecnicas'!$D:$I,5,0),O10)</f>
        <v>44721</v>
      </c>
      <c r="Q10" s="81" t="str">
        <f t="shared" ca="1" si="0"/>
        <v>Calibrado</v>
      </c>
      <c r="R10" s="74">
        <f>IFERROR(VLOOKUP(J10,'Obs Tecnicas'!$D:$G,2,0),"")</f>
        <v>16789</v>
      </c>
      <c r="S10" s="74" t="str">
        <f>IFERROR(VLOOKUP(J10,'Obs Tecnicas'!$D:$G,3,0),"Hexis")</f>
        <v>ER ANALITICA</v>
      </c>
      <c r="T10" s="2">
        <f>IFERROR(VLOOKUP(J10,'Obs Tecnicas'!$D:$G,4,0),"")</f>
        <v>0</v>
      </c>
      <c r="U10" s="2" t="s">
        <v>332</v>
      </c>
      <c r="V10" s="2">
        <f t="shared" si="1"/>
        <v>6</v>
      </c>
      <c r="W10" s="2">
        <v>6</v>
      </c>
      <c r="X10" s="2"/>
      <c r="Y10" s="2"/>
    </row>
    <row r="11" spans="1:25">
      <c r="A11" s="74" t="s">
        <v>67</v>
      </c>
      <c r="B11" s="74" t="s">
        <v>439</v>
      </c>
      <c r="C11" s="79" t="s">
        <v>440</v>
      </c>
      <c r="D11" s="74" t="s">
        <v>441</v>
      </c>
      <c r="E11" s="74" t="s">
        <v>439</v>
      </c>
      <c r="F11" s="79" t="s">
        <v>440</v>
      </c>
      <c r="G11" s="74" t="s">
        <v>442</v>
      </c>
      <c r="H11" s="74" t="s">
        <v>431</v>
      </c>
      <c r="I11" s="74" t="s">
        <v>750</v>
      </c>
      <c r="J11" s="80" t="s">
        <v>761</v>
      </c>
      <c r="K11" s="74" t="s">
        <v>753</v>
      </c>
      <c r="L11" s="74" t="s">
        <v>754</v>
      </c>
      <c r="M11" s="74" t="s">
        <v>433</v>
      </c>
      <c r="N11" s="74" t="s">
        <v>446</v>
      </c>
      <c r="O11" s="82">
        <v>44721</v>
      </c>
      <c r="P11" s="81">
        <f>IFERROR(VLOOKUP(J11,'Obs Tecnicas'!$D:$I,5,0),O11)</f>
        <v>44721</v>
      </c>
      <c r="Q11" s="81" t="str">
        <f t="shared" ca="1" si="0"/>
        <v>Calibrado</v>
      </c>
      <c r="R11" s="74">
        <f>IFERROR(VLOOKUP(J11,'Obs Tecnicas'!$D:$G,2,0),"")</f>
        <v>16790</v>
      </c>
      <c r="S11" s="74" t="str">
        <f>IFERROR(VLOOKUP(J11,'Obs Tecnicas'!$D:$G,3,0),"Hexis")</f>
        <v>ER ANALITICA</v>
      </c>
      <c r="T11" s="2">
        <f>IFERROR(VLOOKUP(J11,'Obs Tecnicas'!$D:$G,4,0),"")</f>
        <v>0</v>
      </c>
      <c r="U11" s="2" t="s">
        <v>332</v>
      </c>
      <c r="V11" s="2">
        <f t="shared" si="1"/>
        <v>6</v>
      </c>
      <c r="W11" s="2">
        <v>6</v>
      </c>
      <c r="X11" s="2"/>
      <c r="Y11" s="2"/>
    </row>
    <row r="12" spans="1:25">
      <c r="A12" s="74" t="s">
        <v>67</v>
      </c>
      <c r="B12" s="74" t="s">
        <v>439</v>
      </c>
      <c r="C12" s="79" t="s">
        <v>440</v>
      </c>
      <c r="D12" s="74" t="s">
        <v>441</v>
      </c>
      <c r="E12" s="74" t="s">
        <v>439</v>
      </c>
      <c r="F12" s="79" t="s">
        <v>440</v>
      </c>
      <c r="G12" s="74" t="s">
        <v>442</v>
      </c>
      <c r="H12" s="74" t="s">
        <v>431</v>
      </c>
      <c r="I12" s="74" t="s">
        <v>750</v>
      </c>
      <c r="J12" s="80" t="s">
        <v>762</v>
      </c>
      <c r="K12" s="74" t="s">
        <v>56</v>
      </c>
      <c r="L12" s="74" t="s">
        <v>754</v>
      </c>
      <c r="M12" s="74" t="s">
        <v>433</v>
      </c>
      <c r="N12" s="74" t="s">
        <v>446</v>
      </c>
      <c r="O12" s="82">
        <v>44721</v>
      </c>
      <c r="P12" s="81">
        <f>IFERROR(VLOOKUP(J12,'Obs Tecnicas'!$D:$I,5,0),O12)</f>
        <v>44721</v>
      </c>
      <c r="Q12" s="81" t="str">
        <f t="shared" ca="1" si="0"/>
        <v>Calibrado</v>
      </c>
      <c r="R12" s="74">
        <f>IFERROR(VLOOKUP(J12,'Obs Tecnicas'!$D:$G,2,0),"")</f>
        <v>16783</v>
      </c>
      <c r="S12" s="74" t="str">
        <f>IFERROR(VLOOKUP(J12,'Obs Tecnicas'!$D:$G,3,0),"Hexis")</f>
        <v>ER ANALITICA</v>
      </c>
      <c r="T12" s="2">
        <f>IFERROR(VLOOKUP(J12,'Obs Tecnicas'!$D:$G,4,0),"")</f>
        <v>0</v>
      </c>
      <c r="U12" s="2" t="s">
        <v>332</v>
      </c>
      <c r="V12" s="2">
        <f t="shared" si="1"/>
        <v>6</v>
      </c>
      <c r="W12" s="2">
        <v>6</v>
      </c>
      <c r="X12" s="2"/>
      <c r="Y12" s="2"/>
    </row>
    <row r="13" spans="1:25">
      <c r="A13" s="74" t="s">
        <v>67</v>
      </c>
      <c r="B13" s="74" t="s">
        <v>439</v>
      </c>
      <c r="C13" s="79" t="s">
        <v>440</v>
      </c>
      <c r="D13" s="74" t="s">
        <v>441</v>
      </c>
      <c r="E13" s="74" t="s">
        <v>439</v>
      </c>
      <c r="F13" s="79" t="s">
        <v>440</v>
      </c>
      <c r="G13" s="74" t="s">
        <v>442</v>
      </c>
      <c r="H13" s="74" t="s">
        <v>431</v>
      </c>
      <c r="I13" s="74" t="s">
        <v>750</v>
      </c>
      <c r="J13" s="80" t="s">
        <v>763</v>
      </c>
      <c r="K13" s="74" t="s">
        <v>56</v>
      </c>
      <c r="L13" s="74" t="s">
        <v>754</v>
      </c>
      <c r="M13" s="74" t="s">
        <v>433</v>
      </c>
      <c r="N13" s="74" t="s">
        <v>446</v>
      </c>
      <c r="O13" s="82">
        <v>44721</v>
      </c>
      <c r="P13" s="81">
        <f>IFERROR(VLOOKUP(J13,'Obs Tecnicas'!$D:$I,5,0),O13)</f>
        <v>44721</v>
      </c>
      <c r="Q13" s="81" t="str">
        <f t="shared" ca="1" si="0"/>
        <v>Calibrado</v>
      </c>
      <c r="R13" s="74">
        <f>IFERROR(VLOOKUP(J13,'Obs Tecnicas'!$D:$G,2,0),"")</f>
        <v>16782</v>
      </c>
      <c r="S13" s="74" t="str">
        <f>IFERROR(VLOOKUP(J13,'Obs Tecnicas'!$D:$G,3,0),"Hexis")</f>
        <v>ER ANALITICA</v>
      </c>
      <c r="T13" s="2">
        <f>IFERROR(VLOOKUP(J13,'Obs Tecnicas'!$D:$G,4,0),"")</f>
        <v>0</v>
      </c>
      <c r="U13" s="2" t="s">
        <v>332</v>
      </c>
      <c r="V13" s="2">
        <f t="shared" si="1"/>
        <v>6</v>
      </c>
      <c r="W13" s="2">
        <v>9</v>
      </c>
      <c r="X13" s="2"/>
      <c r="Y13" s="2"/>
    </row>
    <row r="14" spans="1:25">
      <c r="A14" s="74" t="s">
        <v>67</v>
      </c>
      <c r="B14" s="74" t="s">
        <v>439</v>
      </c>
      <c r="C14" s="79" t="s">
        <v>440</v>
      </c>
      <c r="D14" s="74" t="s">
        <v>441</v>
      </c>
      <c r="E14" s="74" t="s">
        <v>439</v>
      </c>
      <c r="F14" s="79" t="s">
        <v>440</v>
      </c>
      <c r="H14" s="74" t="s">
        <v>534</v>
      </c>
      <c r="I14" s="74" t="s">
        <v>750</v>
      </c>
      <c r="J14" s="80" t="s">
        <v>764</v>
      </c>
      <c r="K14" s="74" t="s">
        <v>756</v>
      </c>
      <c r="M14" s="74" t="s">
        <v>550</v>
      </c>
      <c r="N14" s="74" t="s">
        <v>386</v>
      </c>
      <c r="O14" s="82">
        <v>44725</v>
      </c>
      <c r="P14" s="81">
        <f>IFERROR(VLOOKUP(J14,'Obs Tecnicas'!$D:$I,5,0),O14)</f>
        <v>44725</v>
      </c>
      <c r="Q14" s="81" t="str">
        <f t="shared" ca="1" si="0"/>
        <v>Calibrado</v>
      </c>
      <c r="R14" s="74">
        <f>IFERROR(VLOOKUP(J14,'Obs Tecnicas'!$D:$G,2,0),"")</f>
        <v>16809</v>
      </c>
      <c r="S14" s="74" t="str">
        <f>IFERROR(VLOOKUP(J14,'Obs Tecnicas'!$D:$G,3,0),"Hexis")</f>
        <v>ER ANALITICA</v>
      </c>
      <c r="T14" s="2">
        <f>IFERROR(VLOOKUP(J14,'Obs Tecnicas'!$D:$G,4,0),"")</f>
        <v>0</v>
      </c>
      <c r="U14" s="2" t="s">
        <v>332</v>
      </c>
      <c r="V14" s="2">
        <f t="shared" si="1"/>
        <v>6</v>
      </c>
      <c r="W14" s="2">
        <v>7</v>
      </c>
      <c r="X14" s="2"/>
      <c r="Y14" s="2"/>
    </row>
    <row r="15" spans="1:25">
      <c r="A15" s="74" t="s">
        <v>67</v>
      </c>
      <c r="B15" s="74" t="s">
        <v>439</v>
      </c>
      <c r="C15" s="79" t="s">
        <v>440</v>
      </c>
      <c r="D15" s="74" t="s">
        <v>441</v>
      </c>
      <c r="E15" s="74" t="s">
        <v>439</v>
      </c>
      <c r="F15" s="79" t="s">
        <v>440</v>
      </c>
      <c r="G15" s="74" t="s">
        <v>442</v>
      </c>
      <c r="H15" s="74" t="s">
        <v>534</v>
      </c>
      <c r="I15" s="74" t="s">
        <v>750</v>
      </c>
      <c r="J15" s="80" t="s">
        <v>765</v>
      </c>
      <c r="K15" s="74" t="s">
        <v>766</v>
      </c>
      <c r="M15" s="74" t="s">
        <v>592</v>
      </c>
      <c r="N15" s="74" t="s">
        <v>555</v>
      </c>
      <c r="O15" s="82">
        <v>44333</v>
      </c>
      <c r="P15" s="81">
        <f>IFERROR(VLOOKUP(J15,'Obs Tecnicas'!$D:$I,5,0),O15)</f>
        <v>44333</v>
      </c>
      <c r="Q15" s="81" t="str">
        <f t="shared" ca="1" si="0"/>
        <v>Vencido</v>
      </c>
      <c r="R15" s="74">
        <f>IFERROR(VLOOKUP(J15,'Obs Tecnicas'!$D:$G,2,0),"")</f>
        <v>12376</v>
      </c>
      <c r="S15" s="74" t="str">
        <f>IFERROR(VLOOKUP(J15,'Obs Tecnicas'!$D:$G,3,0),"Hexis")</f>
        <v>ER ANALITICA</v>
      </c>
      <c r="T15" s="2">
        <f>IFERROR(VLOOKUP(J15,'Obs Tecnicas'!$D:$G,4,0),"")</f>
        <v>0</v>
      </c>
      <c r="U15" s="2" t="s">
        <v>27</v>
      </c>
      <c r="V15" s="2">
        <f t="shared" si="1"/>
        <v>5</v>
      </c>
      <c r="W15" s="2">
        <v>6</v>
      </c>
      <c r="X15" s="2"/>
      <c r="Y15" s="2"/>
    </row>
    <row r="16" spans="1:25">
      <c r="A16" s="74" t="s">
        <v>67</v>
      </c>
      <c r="B16" s="74" t="s">
        <v>439</v>
      </c>
      <c r="C16" s="79" t="s">
        <v>440</v>
      </c>
      <c r="D16" s="74" t="s">
        <v>441</v>
      </c>
      <c r="E16" s="74" t="s">
        <v>439</v>
      </c>
      <c r="F16" s="79" t="s">
        <v>440</v>
      </c>
      <c r="G16" s="74" t="s">
        <v>442</v>
      </c>
      <c r="H16" s="74" t="s">
        <v>534</v>
      </c>
      <c r="I16" s="74" t="s">
        <v>750</v>
      </c>
      <c r="J16" s="80" t="s">
        <v>767</v>
      </c>
      <c r="K16" s="74" t="s">
        <v>766</v>
      </c>
      <c r="M16" s="74" t="s">
        <v>592</v>
      </c>
      <c r="N16" s="74" t="s">
        <v>555</v>
      </c>
      <c r="O16" s="82">
        <v>44333</v>
      </c>
      <c r="P16" s="81">
        <f>IFERROR(VLOOKUP(J16,'Obs Tecnicas'!$D:$I,5,0),O16)</f>
        <v>44333</v>
      </c>
      <c r="Q16" s="81" t="str">
        <f t="shared" ca="1" si="0"/>
        <v>Vencido</v>
      </c>
      <c r="R16" s="74">
        <f>IFERROR(VLOOKUP(J16,'Obs Tecnicas'!$D:$G,2,0),"")</f>
        <v>12377</v>
      </c>
      <c r="S16" s="74" t="str">
        <f>IFERROR(VLOOKUP(J16,'Obs Tecnicas'!$D:$G,3,0),"Hexis")</f>
        <v>ER ANALITICA</v>
      </c>
      <c r="T16" s="2">
        <f>IFERROR(VLOOKUP(J16,'Obs Tecnicas'!$D:$G,4,0),"")</f>
        <v>0</v>
      </c>
      <c r="U16" s="2" t="s">
        <v>27</v>
      </c>
      <c r="V16" s="2">
        <f t="shared" si="1"/>
        <v>5</v>
      </c>
      <c r="W16" s="2">
        <v>6</v>
      </c>
      <c r="X16" s="2"/>
      <c r="Y16" s="2"/>
    </row>
    <row r="17" spans="1:25">
      <c r="A17" s="74" t="s">
        <v>67</v>
      </c>
      <c r="B17" s="74" t="s">
        <v>439</v>
      </c>
      <c r="C17" s="79" t="s">
        <v>440</v>
      </c>
      <c r="D17" s="74" t="s">
        <v>441</v>
      </c>
      <c r="E17" s="74" t="s">
        <v>439</v>
      </c>
      <c r="F17" s="79" t="s">
        <v>440</v>
      </c>
      <c r="G17" s="74" t="s">
        <v>442</v>
      </c>
      <c r="H17" s="74" t="s">
        <v>534</v>
      </c>
      <c r="I17" s="74" t="s">
        <v>750</v>
      </c>
      <c r="J17" s="80" t="s">
        <v>768</v>
      </c>
      <c r="K17" s="74" t="s">
        <v>56</v>
      </c>
      <c r="M17" s="74" t="s">
        <v>592</v>
      </c>
      <c r="N17" s="74" t="s">
        <v>555</v>
      </c>
      <c r="O17" s="82">
        <v>44333</v>
      </c>
      <c r="P17" s="81">
        <f>IFERROR(VLOOKUP(J17,'Obs Tecnicas'!$D:$I,5,0),O17)</f>
        <v>44333</v>
      </c>
      <c r="Q17" s="81" t="str">
        <f t="shared" ca="1" si="0"/>
        <v>Vencido</v>
      </c>
      <c r="R17" s="74">
        <f>IFERROR(VLOOKUP(J17,'Obs Tecnicas'!$D:$G,2,0),"")</f>
        <v>12378</v>
      </c>
      <c r="S17" s="74" t="str">
        <f>IFERROR(VLOOKUP(J17,'Obs Tecnicas'!$D:$G,3,0),"Hexis")</f>
        <v>ER ANALITICA</v>
      </c>
      <c r="T17" s="2">
        <f>IFERROR(VLOOKUP(J17,'Obs Tecnicas'!$D:$G,4,0),"")</f>
        <v>0</v>
      </c>
      <c r="U17" s="2" t="s">
        <v>27</v>
      </c>
      <c r="V17" s="2">
        <f t="shared" si="1"/>
        <v>5</v>
      </c>
      <c r="W17" s="2">
        <v>6</v>
      </c>
      <c r="X17" s="2"/>
      <c r="Y17" s="2"/>
    </row>
    <row r="18" spans="1:25">
      <c r="A18" s="74" t="s">
        <v>67</v>
      </c>
      <c r="B18" s="74" t="s">
        <v>439</v>
      </c>
      <c r="C18" s="79" t="s">
        <v>440</v>
      </c>
      <c r="D18" s="74" t="s">
        <v>441</v>
      </c>
      <c r="E18" s="74" t="s">
        <v>439</v>
      </c>
      <c r="F18" s="79" t="s">
        <v>440</v>
      </c>
      <c r="G18" s="74" t="s">
        <v>442</v>
      </c>
      <c r="H18" s="74" t="s">
        <v>534</v>
      </c>
      <c r="I18" s="74" t="s">
        <v>750</v>
      </c>
      <c r="J18" s="80" t="s">
        <v>769</v>
      </c>
      <c r="K18" s="74" t="s">
        <v>56</v>
      </c>
      <c r="M18" s="74" t="s">
        <v>592</v>
      </c>
      <c r="N18" s="74" t="s">
        <v>555</v>
      </c>
      <c r="O18" s="82">
        <v>44333</v>
      </c>
      <c r="P18" s="81">
        <f>IFERROR(VLOOKUP(J18,'Obs Tecnicas'!$D:$I,5,0),O18)</f>
        <v>44333</v>
      </c>
      <c r="Q18" s="81" t="str">
        <f t="shared" ca="1" si="0"/>
        <v>Vencido</v>
      </c>
      <c r="R18" s="74">
        <f>IFERROR(VLOOKUP(J18,'Obs Tecnicas'!$D:$G,2,0),"")</f>
        <v>12379</v>
      </c>
      <c r="S18" s="74" t="str">
        <f>IFERROR(VLOOKUP(J18,'Obs Tecnicas'!$D:$G,3,0),"Hexis")</f>
        <v>ER ANALITICA</v>
      </c>
      <c r="T18" s="2">
        <f>IFERROR(VLOOKUP(J18,'Obs Tecnicas'!$D:$G,4,0),"")</f>
        <v>0</v>
      </c>
      <c r="U18" s="2" t="s">
        <v>27</v>
      </c>
      <c r="V18" s="2">
        <f t="shared" si="1"/>
        <v>5</v>
      </c>
      <c r="W18" s="2">
        <v>6</v>
      </c>
      <c r="X18" s="2"/>
      <c r="Y18" s="2"/>
    </row>
    <row r="19" spans="1:25">
      <c r="A19" s="74" t="s">
        <v>67</v>
      </c>
      <c r="B19" s="74" t="s">
        <v>439</v>
      </c>
      <c r="C19" s="79" t="s">
        <v>440</v>
      </c>
      <c r="D19" s="74" t="s">
        <v>441</v>
      </c>
      <c r="E19" s="74" t="s">
        <v>439</v>
      </c>
      <c r="F19" s="79" t="s">
        <v>440</v>
      </c>
      <c r="G19" s="74" t="s">
        <v>442</v>
      </c>
      <c r="H19" s="74" t="s">
        <v>534</v>
      </c>
      <c r="I19" s="74" t="s">
        <v>750</v>
      </c>
      <c r="J19" s="80" t="s">
        <v>770</v>
      </c>
      <c r="K19" s="74" t="s">
        <v>756</v>
      </c>
      <c r="M19" s="74" t="s">
        <v>592</v>
      </c>
      <c r="N19" s="74" t="s">
        <v>555</v>
      </c>
      <c r="O19" s="82">
        <v>44333</v>
      </c>
      <c r="P19" s="81">
        <f>IFERROR(VLOOKUP(J19,'Obs Tecnicas'!$D:$I,5,0),O19)</f>
        <v>44333</v>
      </c>
      <c r="Q19" s="81" t="str">
        <f t="shared" ca="1" si="0"/>
        <v>Vencido</v>
      </c>
      <c r="R19" s="74">
        <f>IFERROR(VLOOKUP(J19,'Obs Tecnicas'!$D:$G,2,0),"")</f>
        <v>12381</v>
      </c>
      <c r="S19" s="74" t="str">
        <f>IFERROR(VLOOKUP(J19,'Obs Tecnicas'!$D:$G,3,0),"Hexis")</f>
        <v>ER ANALITICA</v>
      </c>
      <c r="T19" s="2">
        <f>IFERROR(VLOOKUP(J19,'Obs Tecnicas'!$D:$G,4,0),"")</f>
        <v>0</v>
      </c>
      <c r="U19" s="2" t="s">
        <v>27</v>
      </c>
      <c r="V19" s="2">
        <f t="shared" si="1"/>
        <v>5</v>
      </c>
      <c r="W19" s="2">
        <v>6</v>
      </c>
      <c r="X19" s="2"/>
      <c r="Y19" s="2"/>
    </row>
    <row r="20" spans="1:25">
      <c r="B20" s="74" t="s">
        <v>1411</v>
      </c>
      <c r="H20" s="74" t="s">
        <v>1410</v>
      </c>
      <c r="I20" s="74" t="s">
        <v>750</v>
      </c>
      <c r="J20" s="74" t="s">
        <v>1408</v>
      </c>
      <c r="K20" s="74" t="s">
        <v>756</v>
      </c>
      <c r="L20" s="74" t="s">
        <v>1412</v>
      </c>
      <c r="M20" s="36" t="s">
        <v>1413</v>
      </c>
      <c r="N20" s="74" t="s">
        <v>555</v>
      </c>
      <c r="O20" s="82"/>
      <c r="P20" s="81">
        <f>IFERROR(VLOOKUP(J20,'Obs Tecnicas'!$D:$I,5,0),O20)</f>
        <v>44756</v>
      </c>
      <c r="Q20" s="81" t="str">
        <f t="shared" ca="1" si="0"/>
        <v>Calibrado</v>
      </c>
      <c r="R20" s="74">
        <f>IFERROR(VLOOKUP(J20,'Obs Tecnicas'!$D:$G,2,0),"")</f>
        <v>17245</v>
      </c>
      <c r="S20" s="74" t="str">
        <f>IFERROR(VLOOKUP(J20,'Obs Tecnicas'!$D:$G,3,0),"Hexis")</f>
        <v>ER ANALITICA</v>
      </c>
      <c r="T20" s="2">
        <f>IFERROR(VLOOKUP(J20,'Obs Tecnicas'!$D:$G,4,0),"")</f>
        <v>0</v>
      </c>
    </row>
    <row r="22" spans="1:25" ht="16.5">
      <c r="D22" s="107"/>
    </row>
  </sheetData>
  <autoFilter ref="A1:Y1" xr:uid="{00000000-0009-0000-0000-000003000000}"/>
  <conditionalFormatting sqref="M1048279:M1048285 M1048288:M1048293 M5:M11 M14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 E104829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293">
    <cfRule type="expression" dxfId="218" priority="4">
      <formula>IF(O1&lt;=TODAY()-365,1)</formula>
    </cfRule>
    <cfRule type="expression" dxfId="217" priority="5">
      <formula>IF(O1&lt;(TODAY())-270,1)</formula>
    </cfRule>
    <cfRule type="expression" dxfId="216" priority="6">
      <formula>IF(O1&lt;(TODAY())+0,1)</formula>
    </cfRule>
  </conditionalFormatting>
  <conditionalFormatting sqref="Q1:Q1048293">
    <cfRule type="expression" dxfId="215" priority="7">
      <formula>IF(P1&lt;=TODAY()-365,1)</formula>
    </cfRule>
    <cfRule type="expression" dxfId="214" priority="8">
      <formula>IF(P1&lt;(TODAY())-270,1)</formula>
    </cfRule>
    <cfRule type="expression" dxfId="213" priority="9">
      <formula>IF(P1&lt;(TODAY())+0,1)</formula>
    </cfRule>
  </conditionalFormatting>
  <dataValidations count="2">
    <dataValidation type="list" allowBlank="1" showInputMessage="1" showErrorMessage="1" sqref="T1:T20" xr:uid="{00000000-0002-0000-0300-000000000000}">
      <formula1>"ADICIONADO,REALIZADO,DESATIVADO,NÃO ENCONTRADO,AGENDADO,SEM RETORNO DO OWNER,EM CONTATO,CONTATO FEITO,EM CONSERTO INTERNO,AGUARDANDO RETORNO "</formula1>
      <formula2>0</formula2>
    </dataValidation>
    <dataValidation type="list" allowBlank="1" showInputMessage="1" showErrorMessage="1" sqref="U1" xr:uid="{00000000-0002-0000-0300-000001000000}">
      <formula1>"ADICIONADO,REALIZADO,DESATIVADO,NÃO ENCONTRADO,AGENDADO,SEM RETORNO DO OWNER,EM CONTATO"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T528"/>
  <sheetViews>
    <sheetView zoomScaleNormal="100" workbookViewId="0">
      <pane ySplit="1" topLeftCell="A158" activePane="bottomLeft" state="frozen"/>
      <selection pane="bottomLeft" activeCell="A173" sqref="A173"/>
    </sheetView>
  </sheetViews>
  <sheetFormatPr defaultColWidth="9.140625" defaultRowHeight="15"/>
  <cols>
    <col min="1" max="1" width="16.140625" style="108" customWidth="1"/>
    <col min="2" max="2" width="28" style="74" customWidth="1"/>
    <col min="3" max="3" width="17.85546875" style="74" customWidth="1"/>
    <col min="4" max="4" width="20.7109375" style="105" customWidth="1"/>
    <col min="5" max="5" width="8" style="74" customWidth="1"/>
    <col min="6" max="6" width="13.140625" style="2" customWidth="1"/>
    <col min="7" max="7" width="28" style="2" customWidth="1"/>
    <col min="8" max="8" width="20.85546875" style="109" customWidth="1"/>
    <col min="9" max="9" width="5.7109375" style="2" customWidth="1"/>
    <col min="10" max="10" width="22.7109375" style="165" customWidth="1"/>
    <col min="11" max="1024" width="9.140625" style="2"/>
  </cols>
  <sheetData>
    <row r="1" spans="1:10">
      <c r="A1" s="108" t="s">
        <v>771</v>
      </c>
      <c r="B1" s="74" t="s">
        <v>772</v>
      </c>
      <c r="C1" s="47" t="s">
        <v>56</v>
      </c>
      <c r="D1" s="74" t="s">
        <v>773</v>
      </c>
      <c r="E1" s="74" t="s">
        <v>774</v>
      </c>
      <c r="F1" s="2" t="s">
        <v>775</v>
      </c>
      <c r="G1" s="2" t="s">
        <v>776</v>
      </c>
      <c r="H1" s="109" t="s">
        <v>777</v>
      </c>
      <c r="I1" s="2" t="s">
        <v>778</v>
      </c>
      <c r="J1" s="75" t="s">
        <v>779</v>
      </c>
    </row>
    <row r="2" spans="1:10">
      <c r="A2" s="108" t="s">
        <v>780</v>
      </c>
      <c r="B2" s="74" t="s">
        <v>1142</v>
      </c>
      <c r="C2" s="74" t="s">
        <v>1140</v>
      </c>
      <c r="D2" s="80" t="s">
        <v>295</v>
      </c>
      <c r="E2" s="74">
        <v>15235</v>
      </c>
      <c r="F2" s="2" t="s">
        <v>782</v>
      </c>
      <c r="H2" s="109">
        <v>44578</v>
      </c>
      <c r="I2" s="2">
        <f t="shared" ref="I2:I33" si="0">IF(H2&lt;&gt;"",MONTH(H2),"")</f>
        <v>1</v>
      </c>
      <c r="J2" s="165" t="str">
        <f>IFERROR(VLOOKUP(D2,'Controle de equipamento'!$J:$V,4,0),"Adicionado")</f>
        <v>Montes Claros-MG</v>
      </c>
    </row>
    <row r="3" spans="1:10">
      <c r="A3" s="108" t="s">
        <v>780</v>
      </c>
      <c r="B3" s="74" t="s">
        <v>819</v>
      </c>
      <c r="C3" s="74" t="s">
        <v>81</v>
      </c>
      <c r="D3" s="80" t="s">
        <v>248</v>
      </c>
      <c r="E3" s="74">
        <v>15644</v>
      </c>
      <c r="F3" s="2" t="s">
        <v>782</v>
      </c>
      <c r="G3" s="2" t="s">
        <v>1143</v>
      </c>
      <c r="H3" s="109">
        <v>44623</v>
      </c>
      <c r="I3" s="2">
        <f t="shared" si="0"/>
        <v>3</v>
      </c>
      <c r="J3" s="165" t="str">
        <f>IFERROR(VLOOKUP(D3,'Controle de equipamento'!$J:$V,4,0),"Adicionado")</f>
        <v>Belo Horizonte-MG</v>
      </c>
    </row>
    <row r="4" spans="1:10">
      <c r="A4" s="108" t="s">
        <v>780</v>
      </c>
      <c r="B4" s="74" t="s">
        <v>986</v>
      </c>
      <c r="C4" s="74" t="s">
        <v>828</v>
      </c>
      <c r="D4" s="80">
        <v>6273835</v>
      </c>
      <c r="E4" s="74">
        <v>15642</v>
      </c>
      <c r="F4" s="2" t="s">
        <v>782</v>
      </c>
      <c r="H4" s="109">
        <v>44623</v>
      </c>
      <c r="I4" s="2">
        <f t="shared" si="0"/>
        <v>3</v>
      </c>
      <c r="J4" s="165" t="str">
        <f>IFERROR(VLOOKUP(D4,'Controle de equipamento'!$J:$V,4,0),"Adicionado")</f>
        <v>Belo Horizonte-MG</v>
      </c>
    </row>
    <row r="5" spans="1:10">
      <c r="A5" s="108" t="s">
        <v>780</v>
      </c>
      <c r="B5" s="74" t="s">
        <v>1087</v>
      </c>
      <c r="C5" s="74" t="s">
        <v>81</v>
      </c>
      <c r="D5" s="80" t="s">
        <v>250</v>
      </c>
      <c r="E5" s="74">
        <v>15645</v>
      </c>
      <c r="F5" s="2" t="s">
        <v>782</v>
      </c>
      <c r="H5" s="109">
        <v>44623</v>
      </c>
      <c r="I5" s="2">
        <f t="shared" si="0"/>
        <v>3</v>
      </c>
      <c r="J5" s="165" t="str">
        <f>IFERROR(VLOOKUP(D5,'Controle de equipamento'!$J:$V,4,0),"Adicionado")</f>
        <v>Belo Horizonte-MG</v>
      </c>
    </row>
    <row r="6" spans="1:10">
      <c r="A6" s="108" t="s">
        <v>780</v>
      </c>
      <c r="B6" s="74" t="s">
        <v>1144</v>
      </c>
      <c r="C6" s="74" t="s">
        <v>266</v>
      </c>
      <c r="D6" s="80" t="s">
        <v>265</v>
      </c>
      <c r="E6" s="74">
        <v>15641</v>
      </c>
      <c r="F6" s="2" t="s">
        <v>782</v>
      </c>
      <c r="H6" s="109">
        <v>44623</v>
      </c>
      <c r="I6" s="2">
        <f t="shared" si="0"/>
        <v>3</v>
      </c>
      <c r="J6" s="165" t="str">
        <f>IFERROR(VLOOKUP(D6,'Controle de equipamento'!$J:$V,4,0),"Adicionado")</f>
        <v>Juatuba -MG</v>
      </c>
    </row>
    <row r="7" spans="1:10">
      <c r="A7" s="108" t="s">
        <v>780</v>
      </c>
      <c r="B7" s="74" t="s">
        <v>1145</v>
      </c>
      <c r="C7" s="74" t="s">
        <v>266</v>
      </c>
      <c r="D7" s="80" t="s">
        <v>270</v>
      </c>
      <c r="E7" s="74">
        <v>15643</v>
      </c>
      <c r="F7" s="2" t="s">
        <v>782</v>
      </c>
      <c r="G7" s="2" t="s">
        <v>1146</v>
      </c>
      <c r="H7" s="109">
        <v>44623</v>
      </c>
      <c r="I7" s="2">
        <f t="shared" si="0"/>
        <v>3</v>
      </c>
      <c r="J7" s="165" t="str">
        <f>IFERROR(VLOOKUP(D7,'Controle de equipamento'!$J:$V,4,0),"Adicionado")</f>
        <v>Juatuba -MG</v>
      </c>
    </row>
    <row r="8" spans="1:10">
      <c r="A8" s="108" t="s">
        <v>780</v>
      </c>
      <c r="B8" s="74" t="s">
        <v>1087</v>
      </c>
      <c r="C8" s="74" t="s">
        <v>81</v>
      </c>
      <c r="D8" s="80">
        <v>142870001022</v>
      </c>
      <c r="E8" s="74">
        <v>15646</v>
      </c>
      <c r="F8" s="2" t="s">
        <v>782</v>
      </c>
      <c r="H8" s="109">
        <v>44623</v>
      </c>
      <c r="I8" s="2">
        <f t="shared" si="0"/>
        <v>3</v>
      </c>
      <c r="J8" s="165" t="str">
        <f>IFERROR(VLOOKUP(D8,'Controle de equipamento'!$J:$V,4,0),"Adicionado")</f>
        <v>Juatuba -MG</v>
      </c>
    </row>
    <row r="9" spans="1:10">
      <c r="A9" s="108" t="s">
        <v>780</v>
      </c>
      <c r="B9" s="74" t="s">
        <v>972</v>
      </c>
      <c r="C9" s="74" t="s">
        <v>1151</v>
      </c>
      <c r="D9" s="80" t="s">
        <v>681</v>
      </c>
      <c r="E9" s="74">
        <v>15722</v>
      </c>
      <c r="F9" s="2" t="s">
        <v>782</v>
      </c>
      <c r="H9" s="109">
        <v>44628</v>
      </c>
      <c r="I9" s="2">
        <f t="shared" si="0"/>
        <v>3</v>
      </c>
      <c r="J9" s="165" t="str">
        <f>IFERROR(VLOOKUP(D9,'Controle de equipamento'!$J:$V,4,0),"Adicionado")</f>
        <v>Santo André-SP</v>
      </c>
    </row>
    <row r="10" spans="1:10">
      <c r="A10" s="108" t="s">
        <v>780</v>
      </c>
      <c r="B10" s="74" t="s">
        <v>1142</v>
      </c>
      <c r="C10" s="74" t="s">
        <v>1151</v>
      </c>
      <c r="D10" s="80" t="s">
        <v>680</v>
      </c>
      <c r="E10" s="74">
        <v>15723</v>
      </c>
      <c r="F10" s="2" t="s">
        <v>782</v>
      </c>
      <c r="G10" s="2" t="s">
        <v>1152</v>
      </c>
      <c r="H10" s="109">
        <v>44628</v>
      </c>
      <c r="I10" s="2">
        <f t="shared" si="0"/>
        <v>3</v>
      </c>
      <c r="J10" s="165" t="str">
        <f>IFERROR(VLOOKUP(D10,'Controle de equipamento'!$J:$V,4,0),"Adicionado")</f>
        <v>Santo André-SP</v>
      </c>
    </row>
    <row r="11" spans="1:10">
      <c r="A11" s="108" t="s">
        <v>780</v>
      </c>
      <c r="B11" s="74" t="s">
        <v>1153</v>
      </c>
      <c r="C11" s="74" t="s">
        <v>1151</v>
      </c>
      <c r="D11" s="80" t="s">
        <v>682</v>
      </c>
      <c r="E11" s="74">
        <v>15724</v>
      </c>
      <c r="F11" s="2" t="s">
        <v>782</v>
      </c>
      <c r="H11" s="109">
        <v>44628</v>
      </c>
      <c r="I11" s="2">
        <f t="shared" si="0"/>
        <v>3</v>
      </c>
      <c r="J11" s="165" t="str">
        <f>IFERROR(VLOOKUP(D11,'Controle de equipamento'!$J:$V,4,0),"Adicionado")</f>
        <v>Santo André-SP</v>
      </c>
    </row>
    <row r="12" spans="1:10">
      <c r="A12" s="108" t="s">
        <v>780</v>
      </c>
      <c r="B12" s="74" t="s">
        <v>1154</v>
      </c>
      <c r="C12" s="74" t="s">
        <v>1151</v>
      </c>
      <c r="D12" s="80" t="s">
        <v>679</v>
      </c>
      <c r="E12" s="74">
        <v>15725</v>
      </c>
      <c r="F12" s="2" t="s">
        <v>782</v>
      </c>
      <c r="H12" s="109">
        <v>44628</v>
      </c>
      <c r="I12" s="2">
        <f t="shared" si="0"/>
        <v>3</v>
      </c>
      <c r="J12" s="165" t="str">
        <f>IFERROR(VLOOKUP(D12,'Controle de equipamento'!$J:$V,4,0),"Adicionado")</f>
        <v>Santo André-SP</v>
      </c>
    </row>
    <row r="13" spans="1:10">
      <c r="A13" s="108" t="s">
        <v>780</v>
      </c>
      <c r="B13" s="74" t="s">
        <v>1155</v>
      </c>
      <c r="C13" s="74" t="s">
        <v>1151</v>
      </c>
      <c r="D13" s="80">
        <v>56618</v>
      </c>
      <c r="E13" s="74">
        <v>15726</v>
      </c>
      <c r="F13" s="2" t="s">
        <v>782</v>
      </c>
      <c r="H13" s="109">
        <v>44628</v>
      </c>
      <c r="I13" s="2">
        <f t="shared" si="0"/>
        <v>3</v>
      </c>
      <c r="J13" s="165" t="str">
        <f>IFERROR(VLOOKUP(D13,'Controle de equipamento'!$J:$V,4,0),"Adicionado")</f>
        <v>Santo André-SP</v>
      </c>
    </row>
    <row r="14" spans="1:10">
      <c r="A14" s="108" t="s">
        <v>1147</v>
      </c>
      <c r="B14" s="74" t="s">
        <v>1148</v>
      </c>
      <c r="C14" s="74" t="s">
        <v>610</v>
      </c>
      <c r="D14" s="80" t="s">
        <v>609</v>
      </c>
      <c r="E14" s="74">
        <v>15707</v>
      </c>
      <c r="F14" s="2" t="s">
        <v>782</v>
      </c>
      <c r="H14" s="109">
        <v>44629</v>
      </c>
      <c r="I14" s="2">
        <f t="shared" si="0"/>
        <v>3</v>
      </c>
      <c r="J14" s="165" t="str">
        <f>IFERROR(VLOOKUP(D14,'Controle de equipamento'!$J:$V,4,0),"Adicionado")</f>
        <v>Cotia -SP</v>
      </c>
    </row>
    <row r="15" spans="1:10">
      <c r="A15" s="108" t="s">
        <v>1149</v>
      </c>
      <c r="B15" s="74" t="s">
        <v>86</v>
      </c>
      <c r="C15" s="74" t="s">
        <v>1150</v>
      </c>
      <c r="D15" s="80" t="s">
        <v>612</v>
      </c>
      <c r="E15" s="74">
        <v>15718</v>
      </c>
      <c r="F15" s="2" t="s">
        <v>782</v>
      </c>
      <c r="H15" s="109">
        <v>44629</v>
      </c>
      <c r="I15" s="2">
        <f t="shared" si="0"/>
        <v>3</v>
      </c>
      <c r="J15" s="165" t="str">
        <f>IFERROR(VLOOKUP(D15,'Controle de equipamento'!$J:$V,4,0),"Adicionado")</f>
        <v>Cotia -SP</v>
      </c>
    </row>
    <row r="16" spans="1:10">
      <c r="A16" s="108" t="s">
        <v>1160</v>
      </c>
      <c r="B16" s="74" t="s">
        <v>1161</v>
      </c>
      <c r="C16" s="74" t="s">
        <v>966</v>
      </c>
      <c r="D16" s="80" t="s">
        <v>459</v>
      </c>
      <c r="E16" s="74">
        <v>15856</v>
      </c>
      <c r="F16" s="2" t="s">
        <v>782</v>
      </c>
      <c r="H16" s="109">
        <v>44642</v>
      </c>
      <c r="I16" s="2">
        <f t="shared" si="0"/>
        <v>3</v>
      </c>
      <c r="J16" s="165" t="str">
        <f>IFERROR(VLOOKUP(D16,'Controle de equipamento'!$J:$V,4,0),"Adicionado")</f>
        <v>Itaguaí-RJ</v>
      </c>
    </row>
    <row r="17" spans="1:10">
      <c r="A17" s="108" t="s">
        <v>780</v>
      </c>
      <c r="B17" s="74" t="s">
        <v>1124</v>
      </c>
      <c r="C17" s="74" t="s">
        <v>828</v>
      </c>
      <c r="D17" s="80" t="s">
        <v>464</v>
      </c>
      <c r="E17" s="74">
        <v>15857</v>
      </c>
      <c r="F17" s="2" t="s">
        <v>782</v>
      </c>
      <c r="H17" s="109">
        <v>44642</v>
      </c>
      <c r="I17" s="2">
        <f t="shared" si="0"/>
        <v>3</v>
      </c>
      <c r="J17" s="165" t="str">
        <f>IFERROR(VLOOKUP(D17,'Controle de equipamento'!$J:$V,4,0),"Adicionado")</f>
        <v>Itaguaí-RJ</v>
      </c>
    </row>
    <row r="18" spans="1:10">
      <c r="A18" s="108" t="s">
        <v>1162</v>
      </c>
      <c r="B18" s="74" t="s">
        <v>986</v>
      </c>
      <c r="C18" s="74" t="s">
        <v>1013</v>
      </c>
      <c r="D18" s="80" t="s">
        <v>466</v>
      </c>
      <c r="E18" s="74">
        <v>15858</v>
      </c>
      <c r="F18" s="2" t="s">
        <v>782</v>
      </c>
      <c r="G18" s="2" t="s">
        <v>1163</v>
      </c>
      <c r="H18" s="109">
        <v>44642</v>
      </c>
      <c r="I18" s="2">
        <f t="shared" si="0"/>
        <v>3</v>
      </c>
      <c r="J18" s="165" t="str">
        <f>IFERROR(VLOOKUP(D18,'Controle de equipamento'!$J:$V,4,0),"Adicionado")</f>
        <v>Itaguaí-RJ</v>
      </c>
    </row>
    <row r="19" spans="1:10">
      <c r="A19" s="108" t="s">
        <v>780</v>
      </c>
      <c r="B19" s="74" t="s">
        <v>986</v>
      </c>
      <c r="C19" s="74" t="s">
        <v>828</v>
      </c>
      <c r="D19" s="80" t="s">
        <v>468</v>
      </c>
      <c r="E19" s="74">
        <v>15859</v>
      </c>
      <c r="F19" s="2" t="s">
        <v>782</v>
      </c>
      <c r="G19" s="2" t="s">
        <v>1164</v>
      </c>
      <c r="H19" s="109">
        <v>44642</v>
      </c>
      <c r="I19" s="2">
        <f t="shared" si="0"/>
        <v>3</v>
      </c>
      <c r="J19" s="165" t="str">
        <f>IFERROR(VLOOKUP(D19,'Controle de equipamento'!$J:$V,4,0),"Adicionado")</f>
        <v>Itaguaí-RJ</v>
      </c>
    </row>
    <row r="20" spans="1:10">
      <c r="A20" s="108" t="s">
        <v>780</v>
      </c>
      <c r="B20" s="74" t="s">
        <v>1086</v>
      </c>
      <c r="C20" s="74" t="s">
        <v>1140</v>
      </c>
      <c r="D20" s="80" t="s">
        <v>463</v>
      </c>
      <c r="E20" s="74">
        <v>15860</v>
      </c>
      <c r="F20" s="2" t="s">
        <v>782</v>
      </c>
      <c r="G20" s="2" t="s">
        <v>1165</v>
      </c>
      <c r="H20" s="109">
        <v>44642</v>
      </c>
      <c r="I20" s="2">
        <f t="shared" si="0"/>
        <v>3</v>
      </c>
      <c r="J20" s="165" t="str">
        <f>IFERROR(VLOOKUP(D20,'Controle de equipamento'!$J:$V,4,0),"Adicionado")</f>
        <v>Itaguaí-RJ</v>
      </c>
    </row>
    <row r="21" spans="1:10">
      <c r="A21" s="108" t="s">
        <v>780</v>
      </c>
      <c r="B21" s="74" t="s">
        <v>1086</v>
      </c>
      <c r="C21" s="74" t="s">
        <v>1151</v>
      </c>
      <c r="D21" s="80" t="s">
        <v>469</v>
      </c>
      <c r="E21" s="74">
        <v>15861</v>
      </c>
      <c r="F21" s="2" t="s">
        <v>782</v>
      </c>
      <c r="H21" s="109">
        <v>44642</v>
      </c>
      <c r="I21" s="2">
        <f t="shared" si="0"/>
        <v>3</v>
      </c>
      <c r="J21" s="165" t="str">
        <f>IFERROR(VLOOKUP(D21,'Controle de equipamento'!$J:$V,4,0),"Adicionado")</f>
        <v>Itaguaí-RJ</v>
      </c>
    </row>
    <row r="22" spans="1:10">
      <c r="A22" s="108" t="s">
        <v>1166</v>
      </c>
      <c r="B22" s="74" t="s">
        <v>818</v>
      </c>
      <c r="C22" s="74" t="s">
        <v>1151</v>
      </c>
      <c r="D22" s="80" t="s">
        <v>465</v>
      </c>
      <c r="E22" s="74">
        <v>15862</v>
      </c>
      <c r="F22" s="2" t="s">
        <v>782</v>
      </c>
      <c r="G22" s="2" t="s">
        <v>1167</v>
      </c>
      <c r="H22" s="109">
        <v>44642</v>
      </c>
      <c r="I22" s="2">
        <f t="shared" si="0"/>
        <v>3</v>
      </c>
      <c r="J22" s="165" t="str">
        <f>IFERROR(VLOOKUP(D22,'Controle de equipamento'!$J:$V,4,0),"Adicionado")</f>
        <v>Itaguaí-RJ</v>
      </c>
    </row>
    <row r="23" spans="1:10">
      <c r="A23" s="108" t="s">
        <v>1168</v>
      </c>
      <c r="B23" s="74" t="s">
        <v>1087</v>
      </c>
      <c r="C23" s="74" t="s">
        <v>1151</v>
      </c>
      <c r="D23" s="80" t="s">
        <v>461</v>
      </c>
      <c r="E23" s="74">
        <v>15863</v>
      </c>
      <c r="F23" s="2" t="s">
        <v>782</v>
      </c>
      <c r="H23" s="109">
        <v>44642</v>
      </c>
      <c r="I23" s="2">
        <f t="shared" si="0"/>
        <v>3</v>
      </c>
      <c r="J23" s="165" t="str">
        <f>IFERROR(VLOOKUP(D23,'Controle de equipamento'!$J:$V,4,0),"Adicionado")</f>
        <v>Itaguaí-RJ</v>
      </c>
    </row>
    <row r="24" spans="1:10">
      <c r="A24" s="108" t="s">
        <v>1169</v>
      </c>
      <c r="B24" s="74" t="s">
        <v>1170</v>
      </c>
      <c r="C24" s="74" t="s">
        <v>136</v>
      </c>
      <c r="D24" s="80" t="s">
        <v>467</v>
      </c>
      <c r="E24" s="74">
        <v>15864</v>
      </c>
      <c r="F24" s="2" t="s">
        <v>782</v>
      </c>
      <c r="H24" s="109">
        <v>44642</v>
      </c>
      <c r="I24" s="2">
        <f t="shared" si="0"/>
        <v>3</v>
      </c>
      <c r="J24" s="165" t="str">
        <f>IFERROR(VLOOKUP(D24,'Controle de equipamento'!$J:$V,4,0),"Adicionado")</f>
        <v>Itaguaí-RJ</v>
      </c>
    </row>
    <row r="25" spans="1:10">
      <c r="A25" s="108" t="s">
        <v>1171</v>
      </c>
      <c r="B25" s="74" t="s">
        <v>1118</v>
      </c>
      <c r="C25" s="74" t="s">
        <v>136</v>
      </c>
      <c r="D25" s="80" t="s">
        <v>462</v>
      </c>
      <c r="E25" s="74">
        <v>15865</v>
      </c>
      <c r="F25" s="2" t="s">
        <v>782</v>
      </c>
      <c r="G25" s="2" t="s">
        <v>1172</v>
      </c>
      <c r="H25" s="109">
        <v>44642</v>
      </c>
      <c r="I25" s="2">
        <f t="shared" si="0"/>
        <v>3</v>
      </c>
      <c r="J25" s="165" t="str">
        <f>IFERROR(VLOOKUP(D25,'Controle de equipamento'!$J:$V,4,0),"Adicionado")</f>
        <v>Itaguaí-RJ</v>
      </c>
    </row>
    <row r="26" spans="1:10">
      <c r="A26" s="108" t="s">
        <v>1173</v>
      </c>
      <c r="B26" s="74" t="s">
        <v>115</v>
      </c>
      <c r="C26" s="74" t="s">
        <v>1174</v>
      </c>
      <c r="D26" s="80" t="s">
        <v>470</v>
      </c>
      <c r="E26" s="74">
        <v>15866</v>
      </c>
      <c r="F26" s="2" t="s">
        <v>782</v>
      </c>
      <c r="H26" s="109">
        <v>44642</v>
      </c>
      <c r="I26" s="2">
        <f t="shared" si="0"/>
        <v>3</v>
      </c>
      <c r="J26" s="165" t="str">
        <f>IFERROR(VLOOKUP(D26,'Controle de equipamento'!$J:$V,4,0),"Adicionado")</f>
        <v>Itaguaí-RJ</v>
      </c>
    </row>
    <row r="27" spans="1:10">
      <c r="A27" s="108" t="s">
        <v>780</v>
      </c>
      <c r="B27" s="74" t="s">
        <v>1157</v>
      </c>
      <c r="C27" s="74" t="s">
        <v>828</v>
      </c>
      <c r="D27" s="80" t="s">
        <v>435</v>
      </c>
      <c r="E27" s="74">
        <v>15871</v>
      </c>
      <c r="F27" s="2" t="s">
        <v>782</v>
      </c>
      <c r="H27" s="109">
        <v>44643</v>
      </c>
      <c r="I27" s="2">
        <f t="shared" si="0"/>
        <v>3</v>
      </c>
      <c r="J27" s="165" t="str">
        <f>IFERROR(VLOOKUP(D27,'Controle de equipamento'!$J:$V,4,0),"Adicionado")</f>
        <v>Duque de Caxias-RJ</v>
      </c>
    </row>
    <row r="28" spans="1:10">
      <c r="A28" s="108" t="s">
        <v>780</v>
      </c>
      <c r="B28" s="74" t="s">
        <v>1158</v>
      </c>
      <c r="C28" s="74" t="s">
        <v>81</v>
      </c>
      <c r="D28" s="80">
        <v>200710001495</v>
      </c>
      <c r="E28" s="74">
        <v>15872</v>
      </c>
      <c r="F28" s="2" t="s">
        <v>782</v>
      </c>
      <c r="G28" s="2" t="s">
        <v>1159</v>
      </c>
      <c r="H28" s="109">
        <v>44643</v>
      </c>
      <c r="I28" s="2">
        <f t="shared" si="0"/>
        <v>3</v>
      </c>
      <c r="J28" s="165" t="str">
        <f>IFERROR(VLOOKUP(D28,'Controle de equipamento'!$J:$V,4,0),"Adicionado")</f>
        <v>Duque de Caxias-RJ</v>
      </c>
    </row>
    <row r="29" spans="1:10">
      <c r="A29" s="108" t="s">
        <v>780</v>
      </c>
      <c r="B29" s="74" t="s">
        <v>1118</v>
      </c>
      <c r="C29" s="74" t="s">
        <v>136</v>
      </c>
      <c r="D29" s="80" t="s">
        <v>436</v>
      </c>
      <c r="E29" s="74">
        <v>15873</v>
      </c>
      <c r="F29" s="2" t="s">
        <v>782</v>
      </c>
      <c r="H29" s="109">
        <v>44643</v>
      </c>
      <c r="I29" s="2">
        <f t="shared" si="0"/>
        <v>3</v>
      </c>
      <c r="J29" s="165" t="str">
        <f>IFERROR(VLOOKUP(D29,'Controle de equipamento'!$J:$V,4,0),"Adicionado")</f>
        <v>Duque de Caxias-RJ</v>
      </c>
    </row>
    <row r="30" spans="1:10">
      <c r="A30" s="108" t="s">
        <v>780</v>
      </c>
      <c r="B30" s="74" t="s">
        <v>1087</v>
      </c>
      <c r="C30" s="74" t="s">
        <v>1151</v>
      </c>
      <c r="D30" s="80">
        <v>132850002046</v>
      </c>
      <c r="E30" s="74">
        <v>15874</v>
      </c>
      <c r="F30" s="2" t="s">
        <v>782</v>
      </c>
      <c r="H30" s="109">
        <v>44643</v>
      </c>
      <c r="I30" s="2">
        <f t="shared" si="0"/>
        <v>3</v>
      </c>
      <c r="J30" s="165" t="str">
        <f>IFERROR(VLOOKUP(D30,'Controle de equipamento'!$J:$V,4,0),"Adicionado")</f>
        <v>Duque de Caxias-RJ</v>
      </c>
    </row>
    <row r="31" spans="1:10">
      <c r="A31" s="108" t="s">
        <v>780</v>
      </c>
      <c r="B31" s="74" t="s">
        <v>1087</v>
      </c>
      <c r="C31" s="74" t="s">
        <v>1151</v>
      </c>
      <c r="D31" s="80" t="s">
        <v>437</v>
      </c>
      <c r="E31" s="74">
        <v>15875</v>
      </c>
      <c r="F31" s="2" t="s">
        <v>782</v>
      </c>
      <c r="H31" s="109">
        <v>44643</v>
      </c>
      <c r="I31" s="2">
        <f t="shared" si="0"/>
        <v>3</v>
      </c>
      <c r="J31" s="165" t="str">
        <f>IFERROR(VLOOKUP(D31,'Controle de equipamento'!$J:$V,4,0),"Adicionado")</f>
        <v>Duque de Caxias-RJ</v>
      </c>
    </row>
    <row r="32" spans="1:10">
      <c r="A32" s="108" t="s">
        <v>780</v>
      </c>
      <c r="B32" s="74" t="s">
        <v>1157</v>
      </c>
      <c r="C32" s="74" t="s">
        <v>828</v>
      </c>
      <c r="D32" s="80" t="s">
        <v>432</v>
      </c>
      <c r="E32" s="74">
        <v>15876</v>
      </c>
      <c r="F32" s="2" t="s">
        <v>782</v>
      </c>
      <c r="H32" s="109">
        <v>44643</v>
      </c>
      <c r="I32" s="2">
        <f t="shared" si="0"/>
        <v>3</v>
      </c>
      <c r="J32" s="165" t="str">
        <f>IFERROR(VLOOKUP(D32,'Controle de equipamento'!$J:$V,4,0),"Adicionado")</f>
        <v>Duque de Caxias-RJ</v>
      </c>
    </row>
    <row r="33" spans="1:10">
      <c r="A33" s="108" t="s">
        <v>780</v>
      </c>
      <c r="B33" s="74" t="s">
        <v>1156</v>
      </c>
      <c r="C33" s="74" t="s">
        <v>1151</v>
      </c>
      <c r="D33" s="80">
        <v>182180001014</v>
      </c>
      <c r="E33" s="74">
        <v>15854</v>
      </c>
      <c r="F33" s="2" t="s">
        <v>782</v>
      </c>
      <c r="H33" s="109">
        <v>44644</v>
      </c>
      <c r="I33" s="2">
        <f t="shared" si="0"/>
        <v>3</v>
      </c>
      <c r="J33" s="165" t="str">
        <f>IFERROR(VLOOKUP(D33,'Controle de equipamento'!$J:$V,4,0),"Adicionado")</f>
        <v>Macacu-RJ</v>
      </c>
    </row>
    <row r="34" spans="1:10">
      <c r="A34" s="108" t="s">
        <v>780</v>
      </c>
      <c r="B34" s="74" t="s">
        <v>79</v>
      </c>
      <c r="C34" s="74" t="s">
        <v>81</v>
      </c>
      <c r="D34" s="80" t="s">
        <v>240</v>
      </c>
      <c r="E34" s="74">
        <v>15948</v>
      </c>
      <c r="F34" s="2" t="s">
        <v>782</v>
      </c>
      <c r="H34" s="109">
        <v>44645</v>
      </c>
      <c r="I34" s="2">
        <f t="shared" ref="I34:I65" si="1">IF(H34&lt;&gt;"",MONTH(H34),"")</f>
        <v>3</v>
      </c>
      <c r="J34" s="165" t="str">
        <f>IFERROR(VLOOKUP(D34,'Controle de equipamento'!$J:$V,4,0),"Adicionado")</f>
        <v>Imperatriz -MA</v>
      </c>
    </row>
    <row r="35" spans="1:10">
      <c r="A35" s="108" t="s">
        <v>780</v>
      </c>
      <c r="B35" s="74" t="s">
        <v>1175</v>
      </c>
      <c r="C35" s="74" t="s">
        <v>81</v>
      </c>
      <c r="D35" s="80" t="s">
        <v>583</v>
      </c>
      <c r="E35" s="74">
        <v>16104</v>
      </c>
      <c r="F35" s="2" t="s">
        <v>782</v>
      </c>
      <c r="H35" s="109">
        <v>44657</v>
      </c>
      <c r="I35" s="2">
        <f t="shared" si="1"/>
        <v>4</v>
      </c>
      <c r="J35" s="165" t="str">
        <f>IFERROR(VLOOKUP(D35,'Controle de equipamento'!$J:$V,4,0),"Adicionado")</f>
        <v>Campinas-SP</v>
      </c>
    </row>
    <row r="36" spans="1:10">
      <c r="A36" s="108" t="s">
        <v>780</v>
      </c>
      <c r="B36" s="74" t="s">
        <v>1176</v>
      </c>
      <c r="C36" s="74" t="s">
        <v>828</v>
      </c>
      <c r="D36" s="80">
        <v>6271336</v>
      </c>
      <c r="E36" s="74">
        <v>16240</v>
      </c>
      <c r="F36" s="2" t="s">
        <v>782</v>
      </c>
      <c r="H36" s="109">
        <v>44678</v>
      </c>
      <c r="I36" s="2">
        <f t="shared" si="1"/>
        <v>4</v>
      </c>
      <c r="J36" s="165" t="str">
        <f>IFERROR(VLOOKUP(D36,'Controle de equipamento'!$J:$V,4,0),"Adicionado")</f>
        <v>Montes Claros-MG</v>
      </c>
    </row>
    <row r="37" spans="1:10">
      <c r="A37" s="108" t="s">
        <v>1177</v>
      </c>
      <c r="B37" s="74" t="s">
        <v>1178</v>
      </c>
      <c r="C37" s="74" t="s">
        <v>828</v>
      </c>
      <c r="D37" s="80" t="s">
        <v>645</v>
      </c>
      <c r="E37" s="74">
        <v>16225</v>
      </c>
      <c r="F37" s="2" t="s">
        <v>782</v>
      </c>
      <c r="H37" s="109">
        <v>44678</v>
      </c>
      <c r="I37" s="2">
        <f t="shared" si="1"/>
        <v>4</v>
      </c>
      <c r="J37" s="165" t="str">
        <f>IFERROR(VLOOKUP(D37,'Controle de equipamento'!$J:$V,4,0),"Adicionado")</f>
        <v>Promissão-SP</v>
      </c>
    </row>
    <row r="38" spans="1:10">
      <c r="A38" s="108" t="s">
        <v>1179</v>
      </c>
      <c r="B38" s="74" t="s">
        <v>1030</v>
      </c>
      <c r="C38" s="74" t="s">
        <v>81</v>
      </c>
      <c r="D38" s="80" t="s">
        <v>641</v>
      </c>
      <c r="E38" s="74">
        <v>16226</v>
      </c>
      <c r="F38" s="2" t="s">
        <v>782</v>
      </c>
      <c r="G38" s="2" t="s">
        <v>1180</v>
      </c>
      <c r="H38" s="109">
        <v>44678</v>
      </c>
      <c r="I38" s="2">
        <f t="shared" si="1"/>
        <v>4</v>
      </c>
      <c r="J38" s="165" t="str">
        <f>IFERROR(VLOOKUP(D38,'Controle de equipamento'!$J:$V,4,0),"Adicionado")</f>
        <v>Promissão-SP</v>
      </c>
    </row>
    <row r="39" spans="1:10">
      <c r="A39" s="108" t="s">
        <v>1181</v>
      </c>
      <c r="B39" s="74" t="s">
        <v>1118</v>
      </c>
      <c r="C39" s="74" t="s">
        <v>136</v>
      </c>
      <c r="D39" s="80" t="s">
        <v>647</v>
      </c>
      <c r="E39" s="74">
        <v>16227</v>
      </c>
      <c r="F39" s="2" t="s">
        <v>782</v>
      </c>
      <c r="G39" s="2" t="s">
        <v>1182</v>
      </c>
      <c r="H39" s="109">
        <v>44678</v>
      </c>
      <c r="I39" s="2">
        <f t="shared" si="1"/>
        <v>4</v>
      </c>
      <c r="J39" s="165" t="str">
        <f>IFERROR(VLOOKUP(D39,'Controle de equipamento'!$J:$V,4,0),"Adicionado")</f>
        <v>Promissão-SP</v>
      </c>
    </row>
    <row r="40" spans="1:10">
      <c r="A40" s="108" t="s">
        <v>1183</v>
      </c>
      <c r="B40" s="74" t="s">
        <v>991</v>
      </c>
      <c r="C40" s="74" t="s">
        <v>454</v>
      </c>
      <c r="D40" s="80" t="s">
        <v>637</v>
      </c>
      <c r="E40" s="74">
        <v>16228</v>
      </c>
      <c r="F40" s="2" t="s">
        <v>782</v>
      </c>
      <c r="H40" s="109">
        <v>44678</v>
      </c>
      <c r="I40" s="2">
        <f t="shared" si="1"/>
        <v>4</v>
      </c>
      <c r="J40" s="165" t="str">
        <f>IFERROR(VLOOKUP(D40,'Controle de equipamento'!$J:$V,4,0),"Adicionado")</f>
        <v>Promissão-SP</v>
      </c>
    </row>
    <row r="41" spans="1:10">
      <c r="A41" s="108" t="s">
        <v>1184</v>
      </c>
      <c r="B41" s="74" t="s">
        <v>1185</v>
      </c>
      <c r="C41" s="74" t="s">
        <v>87</v>
      </c>
      <c r="D41" s="80" t="s">
        <v>639</v>
      </c>
      <c r="E41" s="74">
        <v>16229</v>
      </c>
      <c r="F41" s="2" t="s">
        <v>782</v>
      </c>
      <c r="H41" s="109">
        <v>44678</v>
      </c>
      <c r="I41" s="2">
        <f t="shared" si="1"/>
        <v>4</v>
      </c>
      <c r="J41" s="165" t="str">
        <f>IFERROR(VLOOKUP(D41,'Controle de equipamento'!$J:$V,4,0),"Adicionado")</f>
        <v>Promissão-SP</v>
      </c>
    </row>
    <row r="42" spans="1:10">
      <c r="A42" s="108" t="s">
        <v>1186</v>
      </c>
      <c r="B42" s="74" t="s">
        <v>1085</v>
      </c>
      <c r="C42" s="74" t="s">
        <v>828</v>
      </c>
      <c r="D42" s="80" t="s">
        <v>640</v>
      </c>
      <c r="E42" s="74">
        <v>16230</v>
      </c>
      <c r="F42" s="2" t="s">
        <v>782</v>
      </c>
      <c r="H42" s="109">
        <v>44678</v>
      </c>
      <c r="I42" s="2">
        <f t="shared" si="1"/>
        <v>4</v>
      </c>
      <c r="J42" s="165" t="str">
        <f>IFERROR(VLOOKUP(D42,'Controle de equipamento'!$J:$V,4,0),"Adicionado")</f>
        <v>Promissão-SP</v>
      </c>
    </row>
    <row r="43" spans="1:10">
      <c r="A43" s="108" t="s">
        <v>1187</v>
      </c>
      <c r="B43" s="74" t="s">
        <v>1030</v>
      </c>
      <c r="C43" s="74" t="s">
        <v>81</v>
      </c>
      <c r="D43" s="80">
        <v>142380001014</v>
      </c>
      <c r="E43" s="74">
        <v>16231</v>
      </c>
      <c r="F43" s="2" t="s">
        <v>782</v>
      </c>
      <c r="H43" s="109">
        <v>44678</v>
      </c>
      <c r="I43" s="2">
        <f t="shared" si="1"/>
        <v>4</v>
      </c>
      <c r="J43" s="165" t="str">
        <f>IFERROR(VLOOKUP(D43,'Controle de equipamento'!$J:$V,4,0),"Adicionado")</f>
        <v>Promissão-SP</v>
      </c>
    </row>
    <row r="44" spans="1:10">
      <c r="A44" s="108" t="s">
        <v>1188</v>
      </c>
      <c r="B44" s="74" t="s">
        <v>1093</v>
      </c>
      <c r="C44" s="74" t="s">
        <v>87</v>
      </c>
      <c r="D44" s="80" t="s">
        <v>646</v>
      </c>
      <c r="E44" s="74">
        <v>16232</v>
      </c>
      <c r="F44" s="2" t="s">
        <v>782</v>
      </c>
      <c r="H44" s="109">
        <v>44678</v>
      </c>
      <c r="I44" s="2">
        <f t="shared" si="1"/>
        <v>4</v>
      </c>
      <c r="J44" s="165" t="str">
        <f>IFERROR(VLOOKUP(D44,'Controle de equipamento'!$J:$V,4,0),"Adicionado")</f>
        <v>Promissão-SP</v>
      </c>
    </row>
    <row r="45" spans="1:10">
      <c r="A45" s="108" t="s">
        <v>780</v>
      </c>
      <c r="B45" s="74" t="s">
        <v>1118</v>
      </c>
      <c r="C45" s="74" t="s">
        <v>136</v>
      </c>
      <c r="D45" s="80" t="s">
        <v>648</v>
      </c>
      <c r="E45" s="74">
        <v>16233</v>
      </c>
      <c r="F45" s="2" t="s">
        <v>782</v>
      </c>
      <c r="H45" s="109">
        <v>44678</v>
      </c>
      <c r="I45" s="2">
        <f t="shared" si="1"/>
        <v>4</v>
      </c>
      <c r="J45" s="165" t="str">
        <f>IFERROR(VLOOKUP(D45,'Controle de equipamento'!$J:$V,4,0),"Adicionado")</f>
        <v>Promissão-SP</v>
      </c>
    </row>
    <row r="46" spans="1:10">
      <c r="A46" s="108" t="s">
        <v>780</v>
      </c>
      <c r="B46" s="74" t="s">
        <v>1124</v>
      </c>
      <c r="C46" s="74" t="s">
        <v>883</v>
      </c>
      <c r="D46" s="80" t="s">
        <v>633</v>
      </c>
      <c r="E46" s="74">
        <v>16235</v>
      </c>
      <c r="F46" s="2" t="s">
        <v>782</v>
      </c>
      <c r="H46" s="109">
        <v>44678</v>
      </c>
      <c r="I46" s="2">
        <f t="shared" si="1"/>
        <v>4</v>
      </c>
      <c r="J46" s="165" t="str">
        <f>IFERROR(VLOOKUP(D46,'Controle de equipamento'!$J:$V,4,0),"Adicionado")</f>
        <v>Presidente Prudente-SP</v>
      </c>
    </row>
    <row r="47" spans="1:10">
      <c r="A47" s="108" t="s">
        <v>780</v>
      </c>
      <c r="B47" s="74" t="s">
        <v>1118</v>
      </c>
      <c r="C47" s="74" t="s">
        <v>136</v>
      </c>
      <c r="D47" s="80" t="s">
        <v>632</v>
      </c>
      <c r="E47" s="74">
        <v>16236</v>
      </c>
      <c r="F47" s="2" t="s">
        <v>782</v>
      </c>
      <c r="H47" s="109">
        <v>44678</v>
      </c>
      <c r="I47" s="2">
        <f t="shared" si="1"/>
        <v>4</v>
      </c>
      <c r="J47" s="165" t="str">
        <f>IFERROR(VLOOKUP(D47,'Controle de equipamento'!$J:$V,4,0),"Adicionado")</f>
        <v>Presidente Prudente-SP</v>
      </c>
    </row>
    <row r="48" spans="1:10">
      <c r="A48" s="108" t="s">
        <v>1189</v>
      </c>
      <c r="B48" s="74" t="s">
        <v>818</v>
      </c>
      <c r="C48" s="74" t="s">
        <v>81</v>
      </c>
      <c r="D48" s="80" t="s">
        <v>629</v>
      </c>
      <c r="E48" s="74">
        <v>16237</v>
      </c>
      <c r="F48" s="2" t="s">
        <v>782</v>
      </c>
      <c r="G48" s="2" t="s">
        <v>1190</v>
      </c>
      <c r="H48" s="109">
        <v>44678</v>
      </c>
      <c r="I48" s="2">
        <f t="shared" si="1"/>
        <v>4</v>
      </c>
      <c r="J48" s="165" t="str">
        <f>IFERROR(VLOOKUP(D48,'Controle de equipamento'!$J:$V,4,0),"Adicionado")</f>
        <v>Presidente Prudente-SP</v>
      </c>
    </row>
    <row r="49" spans="1:10">
      <c r="A49" s="108" t="s">
        <v>1191</v>
      </c>
      <c r="B49" s="74" t="s">
        <v>1086</v>
      </c>
      <c r="C49" s="74" t="s">
        <v>81</v>
      </c>
      <c r="D49" s="80" t="s">
        <v>649</v>
      </c>
      <c r="E49" s="74">
        <v>16234</v>
      </c>
      <c r="F49" s="2" t="s">
        <v>782</v>
      </c>
      <c r="H49" s="109">
        <v>44678</v>
      </c>
      <c r="I49" s="2">
        <f t="shared" si="1"/>
        <v>4</v>
      </c>
      <c r="J49" s="165" t="str">
        <f>IFERROR(VLOOKUP(D49,'Controle de equipamento'!$J:$V,4,0),"Adicionado")</f>
        <v>Promissão-SP</v>
      </c>
    </row>
    <row r="50" spans="1:10">
      <c r="A50" s="108" t="s">
        <v>1192</v>
      </c>
      <c r="B50" s="74" t="s">
        <v>1193</v>
      </c>
      <c r="C50" s="74" t="s">
        <v>117</v>
      </c>
      <c r="D50" s="80" t="s">
        <v>570</v>
      </c>
      <c r="E50" s="74">
        <v>16221</v>
      </c>
      <c r="F50" s="2" t="s">
        <v>782</v>
      </c>
      <c r="G50" s="2" t="s">
        <v>1194</v>
      </c>
      <c r="H50" s="109">
        <v>44678</v>
      </c>
      <c r="I50" s="2">
        <f t="shared" si="1"/>
        <v>4</v>
      </c>
      <c r="J50" s="165" t="str">
        <f>IFERROR(VLOOKUP(D50,'Controle de equipamento'!$J:$V,4,0),"Adicionado")</f>
        <v>Araraquara-SP</v>
      </c>
    </row>
    <row r="51" spans="1:10">
      <c r="A51" s="108" t="s">
        <v>780</v>
      </c>
      <c r="B51" s="74" t="s">
        <v>1118</v>
      </c>
      <c r="C51" s="74" t="s">
        <v>136</v>
      </c>
      <c r="D51" s="80" t="s">
        <v>572</v>
      </c>
      <c r="E51" s="74">
        <v>16222</v>
      </c>
      <c r="F51" s="2" t="s">
        <v>782</v>
      </c>
      <c r="H51" s="109">
        <v>44678</v>
      </c>
      <c r="I51" s="2">
        <f t="shared" si="1"/>
        <v>4</v>
      </c>
      <c r="J51" s="165" t="str">
        <f>IFERROR(VLOOKUP(D51,'Controle de equipamento'!$J:$V,4,0),"Adicionado")</f>
        <v>Araraquara-SP</v>
      </c>
    </row>
    <row r="52" spans="1:10">
      <c r="A52" s="108" t="s">
        <v>1195</v>
      </c>
      <c r="B52" s="74" t="s">
        <v>894</v>
      </c>
      <c r="C52" s="74" t="s">
        <v>81</v>
      </c>
      <c r="D52" s="80" t="s">
        <v>575</v>
      </c>
      <c r="E52" s="74">
        <v>16223</v>
      </c>
      <c r="F52" s="2" t="s">
        <v>782</v>
      </c>
      <c r="H52" s="109">
        <v>44678</v>
      </c>
      <c r="I52" s="2">
        <f t="shared" si="1"/>
        <v>4</v>
      </c>
      <c r="J52" s="165" t="str">
        <f>IFERROR(VLOOKUP(D52,'Controle de equipamento'!$J:$V,4,0),"Adicionado")</f>
        <v>Araraquara-SP</v>
      </c>
    </row>
    <row r="53" spans="1:10">
      <c r="A53" s="108" t="s">
        <v>780</v>
      </c>
      <c r="B53" s="74" t="s">
        <v>1196</v>
      </c>
      <c r="C53" s="74" t="s">
        <v>289</v>
      </c>
      <c r="D53" s="80" t="s">
        <v>573</v>
      </c>
      <c r="E53" s="74">
        <v>16224</v>
      </c>
      <c r="F53" s="2" t="s">
        <v>782</v>
      </c>
      <c r="H53" s="109">
        <v>44678</v>
      </c>
      <c r="I53" s="2">
        <f t="shared" si="1"/>
        <v>4</v>
      </c>
      <c r="J53" s="165" t="str">
        <f>IFERROR(VLOOKUP(D53,'Controle de equipamento'!$J:$V,4,0),"Adicionado")</f>
        <v>Araraquara-SP</v>
      </c>
    </row>
    <row r="54" spans="1:10">
      <c r="A54" s="108" t="s">
        <v>780</v>
      </c>
      <c r="B54" s="74" t="s">
        <v>781</v>
      </c>
      <c r="C54" s="74" t="s">
        <v>81</v>
      </c>
      <c r="D54" s="80" t="s">
        <v>379</v>
      </c>
      <c r="E54" s="74">
        <v>16435</v>
      </c>
      <c r="F54" s="2" t="s">
        <v>782</v>
      </c>
      <c r="H54" s="109">
        <v>44697</v>
      </c>
      <c r="I54" s="2">
        <f t="shared" si="1"/>
        <v>5</v>
      </c>
      <c r="J54" s="165" t="str">
        <f>IFERROR(VLOOKUP(D54,'Controle de equipamento'!$J:$V,4,0),"Adicionado")</f>
        <v>Barcarena-PA</v>
      </c>
    </row>
    <row r="55" spans="1:10">
      <c r="A55" s="108" t="s">
        <v>780</v>
      </c>
      <c r="B55" s="74" t="s">
        <v>781</v>
      </c>
      <c r="C55" s="74" t="s">
        <v>81</v>
      </c>
      <c r="D55" s="80">
        <v>200710001808</v>
      </c>
      <c r="E55" s="74">
        <v>16436</v>
      </c>
      <c r="F55" s="2" t="s">
        <v>782</v>
      </c>
      <c r="H55" s="109">
        <v>44697</v>
      </c>
      <c r="I55" s="2">
        <f t="shared" si="1"/>
        <v>5</v>
      </c>
      <c r="J55" s="165" t="str">
        <f>IFERROR(VLOOKUP(D55,'Controle de equipamento'!$J:$V,4,0),"Adicionado")</f>
        <v>Barcarena-PA</v>
      </c>
    </row>
    <row r="56" spans="1:10">
      <c r="A56" s="108" t="s">
        <v>780</v>
      </c>
      <c r="B56" s="74" t="s">
        <v>783</v>
      </c>
      <c r="C56" s="74" t="s">
        <v>87</v>
      </c>
      <c r="D56" s="80">
        <v>68923</v>
      </c>
      <c r="E56" s="74">
        <v>16437</v>
      </c>
      <c r="F56" s="2" t="s">
        <v>782</v>
      </c>
      <c r="H56" s="109">
        <v>44697</v>
      </c>
      <c r="I56" s="2">
        <f t="shared" si="1"/>
        <v>5</v>
      </c>
      <c r="J56" s="165" t="str">
        <f>IFERROR(VLOOKUP(D56,'Controle de equipamento'!$J:$V,4,0),"Adicionado")</f>
        <v>Barcarena-PA</v>
      </c>
    </row>
    <row r="57" spans="1:10">
      <c r="A57" s="108" t="s">
        <v>780</v>
      </c>
      <c r="B57" s="74" t="s">
        <v>784</v>
      </c>
      <c r="C57" s="74" t="s">
        <v>87</v>
      </c>
      <c r="D57" s="80">
        <v>68768</v>
      </c>
      <c r="E57" s="74">
        <v>16438</v>
      </c>
      <c r="F57" s="2" t="s">
        <v>782</v>
      </c>
      <c r="H57" s="109">
        <v>44697</v>
      </c>
      <c r="I57" s="2">
        <f t="shared" si="1"/>
        <v>5</v>
      </c>
      <c r="J57" s="165" t="str">
        <f>IFERROR(VLOOKUP(D57,'Controle de equipamento'!$J:$V,4,0),"Adicionado")</f>
        <v>Barcarena-PA</v>
      </c>
    </row>
    <row r="58" spans="1:10">
      <c r="A58" s="108" t="s">
        <v>780</v>
      </c>
      <c r="B58" s="74" t="s">
        <v>785</v>
      </c>
      <c r="C58" s="74" t="s">
        <v>81</v>
      </c>
      <c r="D58" s="80">
        <v>1483372</v>
      </c>
      <c r="E58" s="74">
        <v>16440</v>
      </c>
      <c r="F58" s="2" t="s">
        <v>782</v>
      </c>
      <c r="G58" s="2" t="s">
        <v>786</v>
      </c>
      <c r="H58" s="109">
        <v>44697</v>
      </c>
      <c r="I58" s="2">
        <f t="shared" si="1"/>
        <v>5</v>
      </c>
      <c r="J58" s="165" t="str">
        <f>IFERROR(VLOOKUP(D58,'Controle de equipamento'!$J:$V,4,0),"Adicionado")</f>
        <v>Barcarena-PA</v>
      </c>
    </row>
    <row r="59" spans="1:10">
      <c r="A59" s="108" t="s">
        <v>780</v>
      </c>
      <c r="B59" s="74" t="s">
        <v>787</v>
      </c>
      <c r="C59" s="74" t="s">
        <v>81</v>
      </c>
      <c r="D59" s="80">
        <v>210710001430</v>
      </c>
      <c r="E59" s="74">
        <v>16441</v>
      </c>
      <c r="F59" s="2" t="s">
        <v>782</v>
      </c>
      <c r="H59" s="109">
        <v>44697</v>
      </c>
      <c r="I59" s="2">
        <f t="shared" si="1"/>
        <v>5</v>
      </c>
      <c r="J59" s="165" t="str">
        <f>IFERROR(VLOOKUP(D59,'Controle de equipamento'!$J:$V,4,0),"Adicionado")</f>
        <v>Barcarena-PA</v>
      </c>
    </row>
    <row r="60" spans="1:10">
      <c r="A60" s="108" t="s">
        <v>780</v>
      </c>
      <c r="B60" s="74" t="s">
        <v>788</v>
      </c>
      <c r="C60" s="74" t="s">
        <v>84</v>
      </c>
      <c r="D60" s="105">
        <v>6263666</v>
      </c>
      <c r="E60" s="74">
        <v>16556</v>
      </c>
      <c r="F60" s="2" t="s">
        <v>782</v>
      </c>
      <c r="H60" s="109">
        <v>44706</v>
      </c>
      <c r="I60" s="2">
        <f t="shared" si="1"/>
        <v>5</v>
      </c>
      <c r="J60" s="165" t="str">
        <f>IFERROR(VLOOKUP(D60,'Controle de equipamento'!$J:$V,4,0),"Adicionado")</f>
        <v>Caarapó-MS</v>
      </c>
    </row>
    <row r="61" spans="1:10">
      <c r="A61" s="108" t="s">
        <v>780</v>
      </c>
      <c r="B61" s="74" t="s">
        <v>789</v>
      </c>
      <c r="C61" s="74" t="s">
        <v>84</v>
      </c>
      <c r="D61" s="105">
        <v>4220746</v>
      </c>
      <c r="E61" s="74">
        <v>16557</v>
      </c>
      <c r="F61" s="2" t="s">
        <v>782</v>
      </c>
      <c r="H61" s="109">
        <v>44706</v>
      </c>
      <c r="I61" s="2">
        <f t="shared" si="1"/>
        <v>5</v>
      </c>
      <c r="J61" s="165" t="str">
        <f>IFERROR(VLOOKUP(D61,'Controle de equipamento'!$J:$V,4,0),"Adicionado")</f>
        <v>Caarapó-MS</v>
      </c>
    </row>
    <row r="62" spans="1:10">
      <c r="A62" s="108" t="s">
        <v>790</v>
      </c>
      <c r="B62" s="74" t="s">
        <v>791</v>
      </c>
      <c r="C62" s="74" t="s">
        <v>136</v>
      </c>
      <c r="D62" s="105">
        <v>688630</v>
      </c>
      <c r="E62" s="74">
        <v>14573</v>
      </c>
      <c r="F62" s="2" t="s">
        <v>782</v>
      </c>
      <c r="H62" s="109">
        <v>44711</v>
      </c>
      <c r="I62" s="2">
        <f t="shared" si="1"/>
        <v>5</v>
      </c>
      <c r="J62" s="165" t="str">
        <f>IFERROR(VLOOKUP(D62,'Controle de equipamento'!$J:$V,4,0),"Adicionado")</f>
        <v>Ouro Branco-MG</v>
      </c>
    </row>
    <row r="63" spans="1:10">
      <c r="A63" s="108" t="s">
        <v>792</v>
      </c>
      <c r="B63" s="74" t="s">
        <v>793</v>
      </c>
      <c r="C63" s="74" t="s">
        <v>81</v>
      </c>
      <c r="D63" s="105" t="s">
        <v>451</v>
      </c>
      <c r="E63" s="74">
        <v>16780</v>
      </c>
      <c r="F63" s="2" t="s">
        <v>782</v>
      </c>
      <c r="G63" s="2" t="s">
        <v>794</v>
      </c>
      <c r="H63" s="109">
        <v>44721</v>
      </c>
      <c r="I63" s="2">
        <f t="shared" si="1"/>
        <v>6</v>
      </c>
      <c r="J63" s="165" t="str">
        <f>IFERROR(VLOOKUP(D63,'Controle de equipamento'!$J:$V,4,0),"Adicionado")</f>
        <v>Duque de Caxias-RJ</v>
      </c>
    </row>
    <row r="64" spans="1:10">
      <c r="A64" s="108" t="s">
        <v>780</v>
      </c>
      <c r="B64" s="74" t="s">
        <v>795</v>
      </c>
      <c r="C64" s="74" t="s">
        <v>753</v>
      </c>
      <c r="D64" s="105" t="s">
        <v>763</v>
      </c>
      <c r="E64" s="74">
        <v>16782</v>
      </c>
      <c r="F64" s="2" t="s">
        <v>782</v>
      </c>
      <c r="H64" s="109">
        <v>44721</v>
      </c>
      <c r="I64" s="2">
        <f t="shared" si="1"/>
        <v>6</v>
      </c>
      <c r="J64" s="165" t="str">
        <f>IFERROR(VLOOKUP(D64,'Controle de equipamento'!$J:$V,4,0),"Adicionado")</f>
        <v>Adicionado</v>
      </c>
    </row>
    <row r="65" spans="1:10">
      <c r="A65" s="108" t="s">
        <v>780</v>
      </c>
      <c r="B65" s="74" t="s">
        <v>795</v>
      </c>
      <c r="C65" s="74" t="s">
        <v>753</v>
      </c>
      <c r="D65" s="105" t="s">
        <v>762</v>
      </c>
      <c r="E65" s="74">
        <v>16783</v>
      </c>
      <c r="F65" s="2" t="s">
        <v>782</v>
      </c>
      <c r="H65" s="109">
        <v>44721</v>
      </c>
      <c r="I65" s="2">
        <f t="shared" si="1"/>
        <v>6</v>
      </c>
      <c r="J65" s="165" t="str">
        <f>IFERROR(VLOOKUP(D65,'Controle de equipamento'!$J:$V,4,0),"Adicionado")</f>
        <v>Adicionado</v>
      </c>
    </row>
    <row r="66" spans="1:10">
      <c r="A66" s="108" t="s">
        <v>780</v>
      </c>
      <c r="B66" s="74" t="s">
        <v>796</v>
      </c>
      <c r="C66" s="74" t="s">
        <v>753</v>
      </c>
      <c r="D66" s="105">
        <v>2542049</v>
      </c>
      <c r="E66" s="74">
        <v>16784</v>
      </c>
      <c r="F66" s="2" t="s">
        <v>782</v>
      </c>
      <c r="G66" s="2" t="s">
        <v>797</v>
      </c>
      <c r="H66" s="109">
        <v>44721</v>
      </c>
      <c r="I66" s="2">
        <f t="shared" ref="I66:I97" si="2">IF(H66&lt;&gt;"",MONTH(H66),"")</f>
        <v>6</v>
      </c>
      <c r="J66" s="165" t="str">
        <f>IFERROR(VLOOKUP(D66,'Controle de equipamento'!$J:$V,4,0),"Adicionado")</f>
        <v>Adicionado</v>
      </c>
    </row>
    <row r="67" spans="1:10">
      <c r="A67" s="108" t="s">
        <v>780</v>
      </c>
      <c r="B67" s="74" t="s">
        <v>798</v>
      </c>
      <c r="C67" s="74" t="s">
        <v>756</v>
      </c>
      <c r="D67" s="105" t="s">
        <v>755</v>
      </c>
      <c r="E67" s="74">
        <v>16785</v>
      </c>
      <c r="F67" s="2" t="s">
        <v>782</v>
      </c>
      <c r="H67" s="109">
        <v>44721</v>
      </c>
      <c r="I67" s="2">
        <f t="shared" si="2"/>
        <v>6</v>
      </c>
      <c r="J67" s="165" t="str">
        <f>IFERROR(VLOOKUP(D67,'Controle de equipamento'!$J:$V,4,0),"Adicionado")</f>
        <v>Adicionado</v>
      </c>
    </row>
    <row r="68" spans="1:10">
      <c r="A68" s="108" t="s">
        <v>780</v>
      </c>
      <c r="B68" s="74" t="s">
        <v>799</v>
      </c>
      <c r="C68" s="74" t="s">
        <v>756</v>
      </c>
      <c r="D68" s="105">
        <v>2542049</v>
      </c>
      <c r="E68" s="74">
        <v>16786</v>
      </c>
      <c r="F68" s="2" t="s">
        <v>782</v>
      </c>
      <c r="H68" s="109">
        <v>44721</v>
      </c>
      <c r="I68" s="2">
        <f t="shared" si="2"/>
        <v>6</v>
      </c>
      <c r="J68" s="165" t="str">
        <f>IFERROR(VLOOKUP(D68,'Controle de equipamento'!$J:$V,4,0),"Adicionado")</f>
        <v>Adicionado</v>
      </c>
    </row>
    <row r="69" spans="1:10">
      <c r="A69" s="108" t="s">
        <v>780</v>
      </c>
      <c r="B69" s="74" t="s">
        <v>799</v>
      </c>
      <c r="C69" s="74" t="s">
        <v>756</v>
      </c>
      <c r="D69" s="105" t="s">
        <v>759</v>
      </c>
      <c r="E69" s="74">
        <v>16787</v>
      </c>
      <c r="F69" s="2" t="s">
        <v>782</v>
      </c>
      <c r="H69" s="109">
        <v>44721</v>
      </c>
      <c r="I69" s="2">
        <f t="shared" si="2"/>
        <v>6</v>
      </c>
      <c r="J69" s="165" t="str">
        <f>IFERROR(VLOOKUP(D69,'Controle de equipamento'!$J:$V,4,0),"Adicionado")</f>
        <v>Adicionado</v>
      </c>
    </row>
    <row r="70" spans="1:10">
      <c r="A70" s="108" t="s">
        <v>780</v>
      </c>
      <c r="B70" s="74" t="s">
        <v>800</v>
      </c>
      <c r="C70" s="74" t="s">
        <v>756</v>
      </c>
      <c r="D70" s="105">
        <v>3561967</v>
      </c>
      <c r="E70" s="74">
        <v>16788</v>
      </c>
      <c r="F70" s="2" t="s">
        <v>782</v>
      </c>
      <c r="H70" s="109">
        <v>44721</v>
      </c>
      <c r="I70" s="2">
        <f t="shared" si="2"/>
        <v>6</v>
      </c>
      <c r="J70" s="165" t="str">
        <f>IFERROR(VLOOKUP(D70,'Controle de equipamento'!$J:$V,4,0),"Adicionado")</f>
        <v>Adicionado</v>
      </c>
    </row>
    <row r="71" spans="1:10">
      <c r="A71" s="108" t="s">
        <v>780</v>
      </c>
      <c r="B71" s="74" t="s">
        <v>801</v>
      </c>
      <c r="C71" s="74" t="s">
        <v>756</v>
      </c>
      <c r="D71" s="105">
        <v>4280014</v>
      </c>
      <c r="E71" s="74">
        <v>16789</v>
      </c>
      <c r="F71" s="2" t="s">
        <v>782</v>
      </c>
      <c r="H71" s="109">
        <v>44721</v>
      </c>
      <c r="I71" s="2">
        <f t="shared" si="2"/>
        <v>6</v>
      </c>
      <c r="J71" s="165" t="str">
        <f>IFERROR(VLOOKUP(D71,'Controle de equipamento'!$J:$V,4,0),"Adicionado")</f>
        <v>Adicionado</v>
      </c>
    </row>
    <row r="72" spans="1:10">
      <c r="A72" s="108" t="s">
        <v>780</v>
      </c>
      <c r="B72" s="74" t="s">
        <v>802</v>
      </c>
      <c r="C72" s="74" t="s">
        <v>753</v>
      </c>
      <c r="D72" s="105" t="s">
        <v>761</v>
      </c>
      <c r="E72" s="74">
        <v>16790</v>
      </c>
      <c r="F72" s="2" t="s">
        <v>782</v>
      </c>
      <c r="H72" s="109">
        <v>44721</v>
      </c>
      <c r="I72" s="2">
        <f t="shared" si="2"/>
        <v>6</v>
      </c>
      <c r="J72" s="165" t="str">
        <f>IFERROR(VLOOKUP(D72,'Controle de equipamento'!$J:$V,4,0),"Adicionado")</f>
        <v>Adicionado</v>
      </c>
    </row>
    <row r="73" spans="1:10">
      <c r="A73" s="108" t="s">
        <v>803</v>
      </c>
      <c r="B73" s="74" t="s">
        <v>804</v>
      </c>
      <c r="C73" s="74" t="s">
        <v>81</v>
      </c>
      <c r="D73" s="105">
        <v>1217253</v>
      </c>
      <c r="E73" s="74">
        <v>16781</v>
      </c>
      <c r="F73" s="2" t="s">
        <v>782</v>
      </c>
      <c r="H73" s="109">
        <v>44721</v>
      </c>
      <c r="I73" s="2">
        <f t="shared" si="2"/>
        <v>6</v>
      </c>
      <c r="J73" s="165" t="str">
        <f>IFERROR(VLOOKUP(D73,'Controle de equipamento'!$J:$V,4,0),"Adicionado")</f>
        <v>Duque de Caxias-RJ</v>
      </c>
    </row>
    <row r="74" spans="1:10">
      <c r="A74" s="108" t="s">
        <v>805</v>
      </c>
      <c r="B74" s="74" t="s">
        <v>806</v>
      </c>
      <c r="C74" s="74" t="s">
        <v>449</v>
      </c>
      <c r="D74" s="105">
        <v>1827001035259</v>
      </c>
      <c r="E74" s="74">
        <v>16779</v>
      </c>
      <c r="F74" s="2" t="s">
        <v>782</v>
      </c>
      <c r="H74" s="109">
        <v>44721</v>
      </c>
      <c r="I74" s="2">
        <f t="shared" si="2"/>
        <v>6</v>
      </c>
      <c r="J74" s="165" t="str">
        <f>IFERROR(VLOOKUP(D74,'Controle de equipamento'!$J:$V,4,0),"Adicionado")</f>
        <v>Duque de Caxias-RJ</v>
      </c>
    </row>
    <row r="75" spans="1:10">
      <c r="A75" s="108" t="s">
        <v>780</v>
      </c>
      <c r="B75" s="74" t="s">
        <v>807</v>
      </c>
      <c r="C75" s="74" t="s">
        <v>447</v>
      </c>
      <c r="D75" s="105">
        <v>28708450</v>
      </c>
      <c r="E75" s="74">
        <v>16730</v>
      </c>
      <c r="F75" s="2" t="s">
        <v>782</v>
      </c>
      <c r="H75" s="109">
        <v>44721</v>
      </c>
      <c r="I75" s="2">
        <f t="shared" si="2"/>
        <v>6</v>
      </c>
      <c r="J75" s="165" t="str">
        <f>IFERROR(VLOOKUP(D75,'Controle de equipamento'!$J:$V,4,0),"Adicionado")</f>
        <v>Duque de Caxias-RJ</v>
      </c>
    </row>
    <row r="76" spans="1:10">
      <c r="A76" s="108" t="s">
        <v>780</v>
      </c>
      <c r="B76" s="74" t="s">
        <v>808</v>
      </c>
      <c r="C76" s="74" t="s">
        <v>444</v>
      </c>
      <c r="D76" s="80" t="s">
        <v>443</v>
      </c>
      <c r="E76" s="74">
        <v>16777</v>
      </c>
      <c r="F76" s="2" t="s">
        <v>782</v>
      </c>
      <c r="H76" s="109">
        <v>44721</v>
      </c>
      <c r="I76" s="2">
        <f t="shared" si="2"/>
        <v>6</v>
      </c>
      <c r="J76" s="165" t="str">
        <f>IFERROR(VLOOKUP(D76,'Controle de equipamento'!$J:$V,4,0),"Adicionado")</f>
        <v>Duque de Caxias-RJ</v>
      </c>
    </row>
    <row r="77" spans="1:10">
      <c r="A77" s="108" t="s">
        <v>780</v>
      </c>
      <c r="B77" s="74" t="s">
        <v>809</v>
      </c>
      <c r="C77" s="74" t="s">
        <v>454</v>
      </c>
      <c r="D77" s="105" t="s">
        <v>453</v>
      </c>
      <c r="E77" s="74">
        <v>16778</v>
      </c>
      <c r="F77" s="2" t="s">
        <v>782</v>
      </c>
      <c r="H77" s="109">
        <v>44721</v>
      </c>
      <c r="I77" s="2">
        <f t="shared" si="2"/>
        <v>6</v>
      </c>
      <c r="J77" s="165" t="str">
        <f>IFERROR(VLOOKUP(D77,'Controle de equipamento'!$J:$V,4,0),"Adicionado")</f>
        <v>Duque de Caxias-RJ</v>
      </c>
    </row>
    <row r="78" spans="1:10">
      <c r="A78" s="108" t="s">
        <v>780</v>
      </c>
      <c r="B78" s="74" t="s">
        <v>810</v>
      </c>
      <c r="C78" s="74" t="s">
        <v>81</v>
      </c>
      <c r="D78" s="105" t="s">
        <v>726</v>
      </c>
      <c r="E78" s="74">
        <v>16810</v>
      </c>
      <c r="F78" s="2" t="s">
        <v>782</v>
      </c>
      <c r="H78" s="109">
        <v>44725</v>
      </c>
      <c r="I78" s="2">
        <f t="shared" si="2"/>
        <v>6</v>
      </c>
      <c r="J78" s="165" t="str">
        <f>IFERROR(VLOOKUP(D78,'Controle de equipamento'!$J:$V,4,0),"Adicionado")</f>
        <v>Sorocaba-SP</v>
      </c>
    </row>
    <row r="79" spans="1:10">
      <c r="A79" s="108" t="s">
        <v>780</v>
      </c>
      <c r="B79" s="74" t="s">
        <v>811</v>
      </c>
      <c r="C79" s="74" t="s">
        <v>449</v>
      </c>
      <c r="D79" s="105">
        <v>1912001002159</v>
      </c>
      <c r="E79" s="74">
        <v>16811</v>
      </c>
      <c r="F79" s="2" t="s">
        <v>782</v>
      </c>
      <c r="H79" s="109">
        <v>44725</v>
      </c>
      <c r="I79" s="2">
        <f t="shared" si="2"/>
        <v>6</v>
      </c>
      <c r="J79" s="165" t="str">
        <f>IFERROR(VLOOKUP(D79,'Controle de equipamento'!$J:$V,4,0),"Adicionado")</f>
        <v>Sorocaba-SP</v>
      </c>
    </row>
    <row r="80" spans="1:10">
      <c r="A80" s="108" t="s">
        <v>812</v>
      </c>
      <c r="B80" s="74" t="s">
        <v>813</v>
      </c>
      <c r="C80" s="74" t="s">
        <v>722</v>
      </c>
      <c r="D80" s="105" t="s">
        <v>721</v>
      </c>
      <c r="E80" s="74">
        <v>16812</v>
      </c>
      <c r="F80" s="2" t="s">
        <v>782</v>
      </c>
      <c r="H80" s="109">
        <v>44725</v>
      </c>
      <c r="I80" s="2">
        <f t="shared" si="2"/>
        <v>6</v>
      </c>
      <c r="J80" s="165" t="str">
        <f>IFERROR(VLOOKUP(D80,'Controle de equipamento'!$J:$V,4,0),"Adicionado")</f>
        <v>Sorocaba-SP</v>
      </c>
    </row>
    <row r="81" spans="1:10">
      <c r="A81" s="108" t="s">
        <v>780</v>
      </c>
      <c r="B81" s="74" t="s">
        <v>814</v>
      </c>
      <c r="C81" s="74" t="s">
        <v>117</v>
      </c>
      <c r="D81" s="105" t="s">
        <v>724</v>
      </c>
      <c r="E81" s="74">
        <v>16813</v>
      </c>
      <c r="F81" s="2" t="s">
        <v>782</v>
      </c>
      <c r="H81" s="109">
        <v>44725</v>
      </c>
      <c r="I81" s="2">
        <f t="shared" si="2"/>
        <v>6</v>
      </c>
      <c r="J81" s="165" t="str">
        <f>IFERROR(VLOOKUP(D81,'Controle de equipamento'!$J:$V,4,0),"Adicionado")</f>
        <v>Sorocaba-SP</v>
      </c>
    </row>
    <row r="82" spans="1:10">
      <c r="A82" s="108" t="s">
        <v>815</v>
      </c>
      <c r="B82" s="74" t="s">
        <v>816</v>
      </c>
      <c r="C82" s="74" t="s">
        <v>449</v>
      </c>
      <c r="D82" s="105">
        <v>1827001034324</v>
      </c>
      <c r="E82" s="74">
        <v>16814</v>
      </c>
      <c r="F82" s="2" t="s">
        <v>782</v>
      </c>
      <c r="H82" s="109">
        <v>44725</v>
      </c>
      <c r="I82" s="2">
        <f t="shared" si="2"/>
        <v>6</v>
      </c>
      <c r="J82" s="165" t="str">
        <f>IFERROR(VLOOKUP(D82,'Controle de equipamento'!$J:$V,4,0),"Adicionado")</f>
        <v>Sorocaba-SP</v>
      </c>
    </row>
    <row r="83" spans="1:10">
      <c r="A83" s="108" t="s">
        <v>817</v>
      </c>
      <c r="B83" s="74" t="s">
        <v>816</v>
      </c>
      <c r="C83" s="74" t="s">
        <v>449</v>
      </c>
      <c r="D83" s="105">
        <v>1827001034317</v>
      </c>
      <c r="E83" s="74">
        <v>16815</v>
      </c>
      <c r="F83" s="2" t="s">
        <v>782</v>
      </c>
      <c r="H83" s="109">
        <v>44725</v>
      </c>
      <c r="I83" s="2">
        <f t="shared" si="2"/>
        <v>6</v>
      </c>
      <c r="J83" s="165" t="str">
        <f>IFERROR(VLOOKUP(D83,'Controle de equipamento'!$J:$V,4,0),"Adicionado")</f>
        <v>Sorocaba-SP</v>
      </c>
    </row>
    <row r="84" spans="1:10">
      <c r="A84" s="108" t="s">
        <v>780</v>
      </c>
      <c r="B84" s="74" t="s">
        <v>818</v>
      </c>
      <c r="C84" s="74" t="s">
        <v>81</v>
      </c>
      <c r="D84" s="105">
        <v>1531607</v>
      </c>
      <c r="E84" s="74">
        <v>16816</v>
      </c>
      <c r="F84" s="2" t="s">
        <v>782</v>
      </c>
      <c r="H84" s="109">
        <v>44725</v>
      </c>
      <c r="I84" s="2">
        <f t="shared" si="2"/>
        <v>6</v>
      </c>
      <c r="J84" s="165" t="str">
        <f>IFERROR(VLOOKUP(D84,'Controle de equipamento'!$J:$V,4,0),"Adicionado")</f>
        <v>Sorocaba-SP</v>
      </c>
    </row>
    <row r="85" spans="1:10">
      <c r="A85" s="108" t="s">
        <v>780</v>
      </c>
      <c r="B85" s="74" t="s">
        <v>819</v>
      </c>
      <c r="C85" s="74" t="s">
        <v>81</v>
      </c>
      <c r="D85" s="105" t="s">
        <v>727</v>
      </c>
      <c r="E85" s="74">
        <v>16817</v>
      </c>
      <c r="F85" s="2" t="s">
        <v>782</v>
      </c>
      <c r="G85" s="2" t="s">
        <v>820</v>
      </c>
      <c r="H85" s="109">
        <v>44725</v>
      </c>
      <c r="I85" s="2">
        <f t="shared" si="2"/>
        <v>6</v>
      </c>
      <c r="J85" s="165" t="str">
        <f>IFERROR(VLOOKUP(D85,'Controle de equipamento'!$J:$V,4,0),"Adicionado")</f>
        <v>Sorocaba-SP</v>
      </c>
    </row>
    <row r="86" spans="1:10">
      <c r="A86" s="108" t="s">
        <v>780</v>
      </c>
      <c r="B86" s="74" t="s">
        <v>819</v>
      </c>
      <c r="C86" s="74" t="s">
        <v>81</v>
      </c>
      <c r="D86" s="105" t="s">
        <v>728</v>
      </c>
      <c r="E86" s="74">
        <v>16818</v>
      </c>
      <c r="F86" s="2" t="s">
        <v>782</v>
      </c>
      <c r="G86" s="2" t="s">
        <v>821</v>
      </c>
      <c r="H86" s="109">
        <v>44725</v>
      </c>
      <c r="I86" s="2">
        <f t="shared" si="2"/>
        <v>6</v>
      </c>
      <c r="J86" s="165" t="str">
        <f>IFERROR(VLOOKUP(D86,'Controle de equipamento'!$J:$V,4,0),"Adicionado")</f>
        <v>Sorocaba-SP</v>
      </c>
    </row>
    <row r="87" spans="1:10">
      <c r="A87" s="108" t="s">
        <v>822</v>
      </c>
      <c r="B87" s="74" t="s">
        <v>810</v>
      </c>
      <c r="C87" s="74" t="s">
        <v>81</v>
      </c>
      <c r="D87" s="105" t="s">
        <v>719</v>
      </c>
      <c r="E87" s="74">
        <v>16819</v>
      </c>
      <c r="F87" s="2" t="s">
        <v>782</v>
      </c>
      <c r="H87" s="109">
        <v>44725</v>
      </c>
      <c r="I87" s="2">
        <f t="shared" si="2"/>
        <v>6</v>
      </c>
      <c r="J87" s="165" t="str">
        <f>IFERROR(VLOOKUP(D87,'Controle de equipamento'!$J:$V,4,0),"Adicionado")</f>
        <v>Sorocaba-SP</v>
      </c>
    </row>
    <row r="88" spans="1:10">
      <c r="A88" s="108" t="s">
        <v>780</v>
      </c>
      <c r="B88" s="74" t="s">
        <v>823</v>
      </c>
      <c r="C88" s="74" t="s">
        <v>84</v>
      </c>
      <c r="D88" s="105">
        <v>4224376</v>
      </c>
      <c r="E88" s="74">
        <v>16820</v>
      </c>
      <c r="F88" s="2" t="s">
        <v>782</v>
      </c>
      <c r="H88" s="109">
        <v>44725</v>
      </c>
      <c r="I88" s="2">
        <f t="shared" si="2"/>
        <v>6</v>
      </c>
      <c r="J88" s="165" t="str">
        <f>IFERROR(VLOOKUP(D88,'Controle de equipamento'!$J:$V,4,0),"Adicionado")</f>
        <v>Sorocaba-SP</v>
      </c>
    </row>
    <row r="89" spans="1:10">
      <c r="A89" s="108" t="s">
        <v>780</v>
      </c>
      <c r="B89" s="74" t="s">
        <v>824</v>
      </c>
      <c r="C89" s="74" t="s">
        <v>136</v>
      </c>
      <c r="D89" s="105">
        <v>1584381</v>
      </c>
      <c r="E89" s="74">
        <v>16821</v>
      </c>
      <c r="F89" s="2" t="s">
        <v>782</v>
      </c>
      <c r="G89" s="2" t="s">
        <v>825</v>
      </c>
      <c r="H89" s="109">
        <v>44725</v>
      </c>
      <c r="I89" s="2">
        <f t="shared" si="2"/>
        <v>6</v>
      </c>
      <c r="J89" s="165" t="str">
        <f>IFERROR(VLOOKUP(D89,'Controle de equipamento'!$J:$V,4,0),"Adicionado")</f>
        <v>Sorocaba-SP</v>
      </c>
    </row>
    <row r="90" spans="1:10">
      <c r="A90" s="108" t="s">
        <v>780</v>
      </c>
      <c r="B90" s="74" t="s">
        <v>826</v>
      </c>
      <c r="C90" s="74" t="s">
        <v>731</v>
      </c>
      <c r="D90" s="105" t="s">
        <v>730</v>
      </c>
      <c r="E90" s="74">
        <v>16822</v>
      </c>
      <c r="F90" s="2" t="s">
        <v>782</v>
      </c>
      <c r="H90" s="109">
        <v>44725</v>
      </c>
      <c r="I90" s="2">
        <f t="shared" si="2"/>
        <v>6</v>
      </c>
      <c r="J90" s="165" t="str">
        <f>IFERROR(VLOOKUP(D90,'Controle de equipamento'!$J:$V,4,0),"Adicionado")</f>
        <v>Sorocaba-SP</v>
      </c>
    </row>
    <row r="91" spans="1:10">
      <c r="A91" s="108" t="s">
        <v>780</v>
      </c>
      <c r="B91" s="74" t="s">
        <v>823</v>
      </c>
      <c r="C91" s="74" t="s">
        <v>84</v>
      </c>
      <c r="D91" s="105">
        <v>4224035</v>
      </c>
      <c r="E91" s="74">
        <v>16878</v>
      </c>
      <c r="F91" s="2" t="s">
        <v>782</v>
      </c>
      <c r="H91" s="109">
        <v>44725</v>
      </c>
      <c r="I91" s="2">
        <f t="shared" si="2"/>
        <v>6</v>
      </c>
      <c r="J91" s="165" t="str">
        <f>IFERROR(VLOOKUP(D91,'Controle de equipamento'!$J:$V,4,0),"Adicionado")</f>
        <v>Sorocaba-SP</v>
      </c>
    </row>
    <row r="92" spans="1:10">
      <c r="A92" s="108" t="s">
        <v>827</v>
      </c>
      <c r="B92" s="74" t="s">
        <v>823</v>
      </c>
      <c r="C92" s="74" t="s">
        <v>828</v>
      </c>
      <c r="D92" s="105">
        <v>4211535</v>
      </c>
      <c r="E92" s="74">
        <v>16805</v>
      </c>
      <c r="F92" s="2" t="s">
        <v>782</v>
      </c>
      <c r="H92" s="109">
        <v>44725</v>
      </c>
      <c r="I92" s="2">
        <f t="shared" si="2"/>
        <v>6</v>
      </c>
      <c r="J92" s="165" t="str">
        <f>IFERROR(VLOOKUP(D92,'Controle de equipamento'!$J:$V,4,0),"Adicionado")</f>
        <v>Alumínio-SP</v>
      </c>
    </row>
    <row r="93" spans="1:10">
      <c r="A93" s="108" t="s">
        <v>780</v>
      </c>
      <c r="B93" s="74" t="s">
        <v>823</v>
      </c>
      <c r="C93" s="74" t="s">
        <v>828</v>
      </c>
      <c r="D93" s="105">
        <v>4220739</v>
      </c>
      <c r="E93" s="74">
        <v>16806</v>
      </c>
      <c r="F93" s="2" t="s">
        <v>782</v>
      </c>
      <c r="H93" s="109">
        <v>44725</v>
      </c>
      <c r="I93" s="2">
        <f t="shared" si="2"/>
        <v>6</v>
      </c>
      <c r="J93" s="165" t="str">
        <f>IFERROR(VLOOKUP(D93,'Controle de equipamento'!$J:$V,4,0),"Adicionado")</f>
        <v>Alumínio-SP</v>
      </c>
    </row>
    <row r="94" spans="1:10" s="110" customFormat="1">
      <c r="A94" s="108" t="s">
        <v>780</v>
      </c>
      <c r="B94" s="74" t="s">
        <v>824</v>
      </c>
      <c r="C94" s="74" t="s">
        <v>136</v>
      </c>
      <c r="D94" s="105">
        <v>612331</v>
      </c>
      <c r="E94" s="74">
        <v>16808</v>
      </c>
      <c r="F94" s="2" t="s">
        <v>782</v>
      </c>
      <c r="G94" s="2" t="s">
        <v>829</v>
      </c>
      <c r="H94" s="109">
        <v>44725</v>
      </c>
      <c r="I94" s="2">
        <f t="shared" si="2"/>
        <v>6</v>
      </c>
      <c r="J94" s="165" t="str">
        <f>IFERROR(VLOOKUP(D94,'Controle de equipamento'!$J:$V,4,0),"Adicionado")</f>
        <v>Alumínio-SP</v>
      </c>
    </row>
    <row r="95" spans="1:10" s="110" customFormat="1">
      <c r="A95" s="108" t="s">
        <v>780</v>
      </c>
      <c r="B95" s="74" t="s">
        <v>830</v>
      </c>
      <c r="C95" s="74" t="s">
        <v>756</v>
      </c>
      <c r="D95" s="105" t="s">
        <v>764</v>
      </c>
      <c r="E95" s="74">
        <v>16809</v>
      </c>
      <c r="F95" s="2" t="s">
        <v>782</v>
      </c>
      <c r="G95" s="2"/>
      <c r="H95" s="109">
        <v>44725</v>
      </c>
      <c r="I95" s="2">
        <f t="shared" si="2"/>
        <v>6</v>
      </c>
      <c r="J95" s="165" t="str">
        <f>IFERROR(VLOOKUP(D95,'Controle de equipamento'!$J:$V,4,0),"Adicionado")</f>
        <v>Adicionado</v>
      </c>
    </row>
    <row r="96" spans="1:10">
      <c r="A96" s="108" t="s">
        <v>831</v>
      </c>
      <c r="B96" s="74" t="s">
        <v>810</v>
      </c>
      <c r="C96" s="74" t="s">
        <v>81</v>
      </c>
      <c r="D96" s="105" t="s">
        <v>678</v>
      </c>
      <c r="E96" s="74">
        <v>16837</v>
      </c>
      <c r="F96" s="2" t="s">
        <v>782</v>
      </c>
      <c r="G96" s="2" t="s">
        <v>832</v>
      </c>
      <c r="H96" s="109">
        <v>44727</v>
      </c>
      <c r="I96" s="2">
        <f t="shared" si="2"/>
        <v>6</v>
      </c>
      <c r="J96" s="165" t="str">
        <f>IFERROR(VLOOKUP(D96,'Controle de equipamento'!$J:$V,4,0),"Adicionado")</f>
        <v>Santo André-SP</v>
      </c>
    </row>
    <row r="97" spans="1:10">
      <c r="A97" s="108" t="s">
        <v>833</v>
      </c>
      <c r="B97" s="74" t="s">
        <v>834</v>
      </c>
      <c r="C97" s="74" t="s">
        <v>87</v>
      </c>
      <c r="D97" s="105">
        <v>52395</v>
      </c>
      <c r="E97" s="74">
        <v>16827</v>
      </c>
      <c r="F97" s="2" t="s">
        <v>782</v>
      </c>
      <c r="H97" s="109">
        <v>44727</v>
      </c>
      <c r="I97" s="2">
        <f t="shared" si="2"/>
        <v>6</v>
      </c>
      <c r="J97" s="165" t="str">
        <f>IFERROR(VLOOKUP(D97,'Controle de equipamento'!$J:$V,4,0),"Adicionado")</f>
        <v>São José dos Campos-SP</v>
      </c>
    </row>
    <row r="98" spans="1:10">
      <c r="A98" s="108" t="s">
        <v>780</v>
      </c>
      <c r="B98" s="74" t="s">
        <v>835</v>
      </c>
      <c r="C98" s="74" t="s">
        <v>87</v>
      </c>
      <c r="D98" s="105">
        <v>49334</v>
      </c>
      <c r="E98" s="74">
        <v>16830</v>
      </c>
      <c r="F98" s="2" t="s">
        <v>782</v>
      </c>
      <c r="H98" s="109">
        <v>44727</v>
      </c>
      <c r="I98" s="2">
        <f t="shared" ref="I98:I129" si="3">IF(H98&lt;&gt;"",MONTH(H98),"")</f>
        <v>6</v>
      </c>
      <c r="J98" s="165" t="str">
        <f>IFERROR(VLOOKUP(D98,'Controle de equipamento'!$J:$V,4,0),"Adicionado")</f>
        <v>Santo André-SP</v>
      </c>
    </row>
    <row r="99" spans="1:10">
      <c r="A99" s="108" t="s">
        <v>836</v>
      </c>
      <c r="B99" s="74" t="s">
        <v>834</v>
      </c>
      <c r="C99" s="74" t="s">
        <v>87</v>
      </c>
      <c r="D99" s="105">
        <v>31520</v>
      </c>
      <c r="E99" s="74">
        <v>16831</v>
      </c>
      <c r="F99" s="2" t="s">
        <v>782</v>
      </c>
      <c r="H99" s="109">
        <v>44727</v>
      </c>
      <c r="I99" s="2">
        <f t="shared" si="3"/>
        <v>6</v>
      </c>
      <c r="J99" s="165" t="str">
        <f>IFERROR(VLOOKUP(D99,'Controle de equipamento'!$J:$V,4,0),"Adicionado")</f>
        <v>Santo André-SP</v>
      </c>
    </row>
    <row r="100" spans="1:10" s="110" customFormat="1">
      <c r="A100" s="108" t="s">
        <v>780</v>
      </c>
      <c r="B100" s="74" t="s">
        <v>837</v>
      </c>
      <c r="C100" s="74" t="s">
        <v>81</v>
      </c>
      <c r="D100" s="105">
        <v>141490001004</v>
      </c>
      <c r="E100" s="74">
        <v>16832</v>
      </c>
      <c r="F100" s="2" t="s">
        <v>782</v>
      </c>
      <c r="G100" s="2"/>
      <c r="H100" s="109">
        <v>44727</v>
      </c>
      <c r="I100" s="2">
        <f t="shared" si="3"/>
        <v>6</v>
      </c>
      <c r="J100" s="165" t="str">
        <f>IFERROR(VLOOKUP(D100,'Controle de equipamento'!$J:$V,4,0),"Adicionado")</f>
        <v>Santo André-SP</v>
      </c>
    </row>
    <row r="101" spans="1:10">
      <c r="A101" s="108" t="s">
        <v>780</v>
      </c>
      <c r="B101" s="74" t="s">
        <v>838</v>
      </c>
      <c r="C101" s="74" t="s">
        <v>536</v>
      </c>
      <c r="D101" s="105">
        <v>6261850</v>
      </c>
      <c r="E101" s="74">
        <v>16916</v>
      </c>
      <c r="F101" s="2" t="s">
        <v>782</v>
      </c>
      <c r="H101" s="109">
        <v>44732</v>
      </c>
      <c r="I101" s="2">
        <f t="shared" si="3"/>
        <v>6</v>
      </c>
      <c r="J101" s="165" t="str">
        <f>IFERROR(VLOOKUP(D101,'Controle de equipamento'!$J:$V,4,0),"Adicionado")</f>
        <v>Cotia -SP</v>
      </c>
    </row>
    <row r="102" spans="1:10">
      <c r="A102" s="108" t="s">
        <v>839</v>
      </c>
      <c r="B102" s="74" t="s">
        <v>840</v>
      </c>
      <c r="C102" s="74" t="s">
        <v>81</v>
      </c>
      <c r="D102" s="105" t="s">
        <v>599</v>
      </c>
      <c r="E102" s="74">
        <v>16914</v>
      </c>
      <c r="F102" s="2" t="s">
        <v>782</v>
      </c>
      <c r="H102" s="109">
        <v>44732</v>
      </c>
      <c r="I102" s="2">
        <f t="shared" si="3"/>
        <v>6</v>
      </c>
      <c r="J102" s="165" t="str">
        <f>IFERROR(VLOOKUP(D102,'Controle de equipamento'!$J:$V,4,0),"Adicionado")</f>
        <v>Cotia -SP</v>
      </c>
    </row>
    <row r="103" spans="1:10">
      <c r="A103" s="108" t="s">
        <v>841</v>
      </c>
      <c r="B103" s="74" t="s">
        <v>842</v>
      </c>
      <c r="C103" s="74" t="s">
        <v>81</v>
      </c>
      <c r="D103" s="105">
        <v>160110001009</v>
      </c>
      <c r="E103" s="74">
        <v>16619</v>
      </c>
      <c r="F103" s="2" t="s">
        <v>782</v>
      </c>
      <c r="H103" s="109">
        <v>44732</v>
      </c>
      <c r="I103" s="2">
        <f t="shared" si="3"/>
        <v>6</v>
      </c>
      <c r="J103" s="165" t="str">
        <f>IFERROR(VLOOKUP(D103,'Controle de equipamento'!$J:$V,4,0),"Adicionado")</f>
        <v>Cotia -SP</v>
      </c>
    </row>
    <row r="104" spans="1:10">
      <c r="A104" s="108" t="s">
        <v>780</v>
      </c>
      <c r="B104" s="74" t="s">
        <v>843</v>
      </c>
      <c r="C104" s="74" t="s">
        <v>84</v>
      </c>
      <c r="D104" s="105">
        <v>4240430</v>
      </c>
      <c r="E104" s="74">
        <v>16925</v>
      </c>
      <c r="F104" s="2" t="s">
        <v>782</v>
      </c>
      <c r="H104" s="109">
        <v>44732</v>
      </c>
      <c r="I104" s="2">
        <f t="shared" si="3"/>
        <v>6</v>
      </c>
      <c r="J104" s="165" t="str">
        <f>IFERROR(VLOOKUP(D104,'Controle de equipamento'!$J:$V,4,0),"Adicionado")</f>
        <v>São Paulo-SP</v>
      </c>
    </row>
    <row r="105" spans="1:10">
      <c r="A105" s="108" t="s">
        <v>780</v>
      </c>
      <c r="B105" s="74" t="s">
        <v>843</v>
      </c>
      <c r="C105" s="74" t="s">
        <v>84</v>
      </c>
      <c r="D105" s="105">
        <v>614031</v>
      </c>
      <c r="E105" s="74">
        <v>16924</v>
      </c>
      <c r="F105" s="2" t="s">
        <v>782</v>
      </c>
      <c r="H105" s="109">
        <v>44732</v>
      </c>
      <c r="I105" s="2">
        <f t="shared" si="3"/>
        <v>6</v>
      </c>
      <c r="J105" s="165" t="str">
        <f>IFERROR(VLOOKUP(D105,'Controle de equipamento'!$J:$V,4,0),"Adicionado")</f>
        <v>São Paulo-SP</v>
      </c>
    </row>
    <row r="106" spans="1:10">
      <c r="A106" s="108" t="s">
        <v>780</v>
      </c>
      <c r="B106" s="74" t="s">
        <v>844</v>
      </c>
      <c r="C106" s="74" t="s">
        <v>136</v>
      </c>
      <c r="D106" s="105">
        <v>2901959</v>
      </c>
      <c r="E106" s="74">
        <v>16922</v>
      </c>
      <c r="F106" s="2" t="s">
        <v>782</v>
      </c>
      <c r="H106" s="109">
        <v>44732</v>
      </c>
      <c r="I106" s="2">
        <f t="shared" si="3"/>
        <v>6</v>
      </c>
      <c r="J106" s="165" t="str">
        <f>IFERROR(VLOOKUP(D106,'Controle de equipamento'!$J:$V,4,0),"Adicionado")</f>
        <v>São Paulo-SP</v>
      </c>
    </row>
    <row r="107" spans="1:10">
      <c r="A107" s="108" t="s">
        <v>845</v>
      </c>
      <c r="B107" s="74" t="s">
        <v>846</v>
      </c>
      <c r="C107" s="74" t="s">
        <v>81</v>
      </c>
      <c r="D107" s="105">
        <v>1201020001</v>
      </c>
      <c r="E107" s="74">
        <v>16923</v>
      </c>
      <c r="F107" s="2" t="s">
        <v>782</v>
      </c>
      <c r="H107" s="109">
        <v>44732</v>
      </c>
      <c r="I107" s="2">
        <f t="shared" si="3"/>
        <v>6</v>
      </c>
      <c r="J107" s="165" t="str">
        <f>IFERROR(VLOOKUP(D107,'Controle de equipamento'!$J:$V,4,0),"Adicionado")</f>
        <v>São Paulo-SP</v>
      </c>
    </row>
    <row r="108" spans="1:10">
      <c r="A108" s="108" t="s">
        <v>780</v>
      </c>
      <c r="B108" s="74" t="s">
        <v>847</v>
      </c>
      <c r="C108" s="74" t="s">
        <v>136</v>
      </c>
      <c r="D108" s="105">
        <v>1584391</v>
      </c>
      <c r="E108" s="74">
        <v>16936</v>
      </c>
      <c r="F108" s="2" t="s">
        <v>782</v>
      </c>
      <c r="G108" s="2" t="s">
        <v>848</v>
      </c>
      <c r="H108" s="109">
        <v>44733</v>
      </c>
      <c r="I108" s="2">
        <f t="shared" si="3"/>
        <v>6</v>
      </c>
      <c r="J108" s="165" t="str">
        <f>IFERROR(VLOOKUP(D108,'Controle de equipamento'!$J:$V,4,0),"Adicionado")</f>
        <v>Santo André-SP</v>
      </c>
    </row>
    <row r="109" spans="1:10">
      <c r="A109" s="108" t="s">
        <v>780</v>
      </c>
      <c r="B109" s="74" t="s">
        <v>846</v>
      </c>
      <c r="C109" s="74" t="s">
        <v>81</v>
      </c>
      <c r="D109" s="105">
        <v>182180001013</v>
      </c>
      <c r="E109" s="74">
        <v>16937</v>
      </c>
      <c r="F109" s="2" t="s">
        <v>782</v>
      </c>
      <c r="H109" s="109">
        <v>44733</v>
      </c>
      <c r="I109" s="2">
        <f t="shared" si="3"/>
        <v>6</v>
      </c>
      <c r="J109" s="165" t="str">
        <f>IFERROR(VLOOKUP(D109,'Controle de equipamento'!$J:$V,4,0),"Adicionado")</f>
        <v>Santo André-SP</v>
      </c>
    </row>
    <row r="110" spans="1:10">
      <c r="A110" s="108" t="s">
        <v>780</v>
      </c>
      <c r="B110" s="74" t="s">
        <v>847</v>
      </c>
      <c r="C110" s="74" t="s">
        <v>136</v>
      </c>
      <c r="D110" s="105">
        <v>585193</v>
      </c>
      <c r="E110" s="74">
        <v>16933</v>
      </c>
      <c r="F110" s="2" t="s">
        <v>782</v>
      </c>
      <c r="H110" s="109">
        <v>44733</v>
      </c>
      <c r="I110" s="2">
        <f t="shared" si="3"/>
        <v>6</v>
      </c>
      <c r="J110" s="165" t="str">
        <f>IFERROR(VLOOKUP(D110,'Controle de equipamento'!$J:$V,4,0),"Adicionado")</f>
        <v>ABC-SP</v>
      </c>
    </row>
    <row r="111" spans="1:10">
      <c r="A111" s="108" t="s">
        <v>780</v>
      </c>
      <c r="B111" s="74" t="s">
        <v>843</v>
      </c>
      <c r="C111" s="74" t="s">
        <v>84</v>
      </c>
      <c r="D111" s="105">
        <v>410580</v>
      </c>
      <c r="E111" s="74">
        <v>16955</v>
      </c>
      <c r="F111" s="2" t="s">
        <v>782</v>
      </c>
      <c r="H111" s="109">
        <v>44733</v>
      </c>
      <c r="I111" s="2">
        <f t="shared" si="3"/>
        <v>6</v>
      </c>
      <c r="J111" s="165" t="str">
        <f>IFERROR(VLOOKUP(D111,'Controle de equipamento'!$J:$V,4,0),"Adicionado")</f>
        <v>ABC-SP</v>
      </c>
    </row>
    <row r="112" spans="1:10">
      <c r="A112" s="108" t="s">
        <v>780</v>
      </c>
      <c r="B112" s="74" t="s">
        <v>849</v>
      </c>
      <c r="C112" s="74" t="s">
        <v>81</v>
      </c>
      <c r="D112" s="105">
        <v>20390019932</v>
      </c>
      <c r="E112" s="74">
        <v>16953</v>
      </c>
      <c r="F112" s="2" t="s">
        <v>782</v>
      </c>
      <c r="G112" s="2" t="s">
        <v>850</v>
      </c>
      <c r="H112" s="109">
        <v>44733</v>
      </c>
      <c r="I112" s="2">
        <f t="shared" si="3"/>
        <v>6</v>
      </c>
      <c r="J112" s="165" t="str">
        <f>IFERROR(VLOOKUP(D112,'Controle de equipamento'!$J:$V,4,0),"Adicionado")</f>
        <v>Santo André-SP</v>
      </c>
    </row>
    <row r="113" spans="1:10">
      <c r="A113" s="108" t="s">
        <v>780</v>
      </c>
      <c r="B113" s="74" t="s">
        <v>846</v>
      </c>
      <c r="C113" s="74" t="s">
        <v>81</v>
      </c>
      <c r="D113" s="105">
        <v>182180001013</v>
      </c>
      <c r="E113" s="74">
        <v>16954</v>
      </c>
      <c r="F113" s="2" t="s">
        <v>782</v>
      </c>
      <c r="G113" s="2" t="s">
        <v>848</v>
      </c>
      <c r="H113" s="109">
        <v>44733</v>
      </c>
      <c r="I113" s="2">
        <f t="shared" si="3"/>
        <v>6</v>
      </c>
      <c r="J113" s="165" t="str">
        <f>IFERROR(VLOOKUP(D113,'Controle de equipamento'!$J:$V,4,0),"Adicionado")</f>
        <v>Santo André-SP</v>
      </c>
    </row>
    <row r="114" spans="1:10">
      <c r="A114" s="108" t="s">
        <v>780</v>
      </c>
      <c r="B114" s="74" t="s">
        <v>851</v>
      </c>
      <c r="C114" s="74" t="s">
        <v>81</v>
      </c>
      <c r="D114" s="105">
        <v>40400007670</v>
      </c>
      <c r="E114" s="74">
        <v>17206</v>
      </c>
      <c r="F114" s="2" t="s">
        <v>782</v>
      </c>
      <c r="G114" s="2" t="s">
        <v>852</v>
      </c>
      <c r="H114" s="109">
        <v>44754</v>
      </c>
      <c r="I114" s="2">
        <f t="shared" si="3"/>
        <v>7</v>
      </c>
      <c r="J114" s="165" t="str">
        <f>IFERROR(VLOOKUP(D114,'Controle de equipamento'!$J:$V,4,0),"Adicionado")</f>
        <v>Rio Claro-SP</v>
      </c>
    </row>
    <row r="115" spans="1:10">
      <c r="A115" s="108" t="s">
        <v>780</v>
      </c>
      <c r="B115" s="74" t="s">
        <v>853</v>
      </c>
      <c r="C115" s="74" t="s">
        <v>84</v>
      </c>
      <c r="D115" s="105">
        <v>6274590</v>
      </c>
      <c r="E115" s="74">
        <v>17207</v>
      </c>
      <c r="F115" s="2" t="s">
        <v>782</v>
      </c>
      <c r="H115" s="109">
        <v>44754</v>
      </c>
      <c r="I115" s="2">
        <f t="shared" si="3"/>
        <v>7</v>
      </c>
      <c r="J115" s="165" t="str">
        <f>IFERROR(VLOOKUP(D115,'Controle de equipamento'!$J:$V,4,0),"Adicionado")</f>
        <v>Rio Claro-SP</v>
      </c>
    </row>
    <row r="116" spans="1:10">
      <c r="A116" s="108" t="s">
        <v>780</v>
      </c>
      <c r="B116" s="74" t="s">
        <v>853</v>
      </c>
      <c r="C116" s="74" t="s">
        <v>84</v>
      </c>
      <c r="D116" s="105">
        <v>6217426</v>
      </c>
      <c r="E116" s="74">
        <v>12208</v>
      </c>
      <c r="F116" s="2" t="s">
        <v>782</v>
      </c>
      <c r="G116" s="2" t="s">
        <v>854</v>
      </c>
      <c r="H116" s="109">
        <v>44754</v>
      </c>
      <c r="I116" s="2">
        <f t="shared" si="3"/>
        <v>7</v>
      </c>
      <c r="J116" s="165" t="str">
        <f>IFERROR(VLOOKUP(D116,'Controle de equipamento'!$J:$V,4,0),"Adicionado")</f>
        <v>Rio Claro-SP</v>
      </c>
    </row>
    <row r="117" spans="1:10">
      <c r="A117" s="108" t="s">
        <v>780</v>
      </c>
      <c r="B117" s="74" t="s">
        <v>853</v>
      </c>
      <c r="C117" s="74" t="s">
        <v>84</v>
      </c>
      <c r="D117" s="105">
        <v>6281597</v>
      </c>
      <c r="E117" s="74">
        <v>17210</v>
      </c>
      <c r="F117" s="2" t="s">
        <v>782</v>
      </c>
      <c r="H117" s="109">
        <v>44754</v>
      </c>
      <c r="I117" s="2">
        <f t="shared" si="3"/>
        <v>7</v>
      </c>
      <c r="J117" s="165" t="str">
        <f>IFERROR(VLOOKUP(D117,'Controle de equipamento'!$J:$V,4,0),"Adicionado")</f>
        <v>Rio Claro-SP</v>
      </c>
    </row>
    <row r="118" spans="1:10">
      <c r="A118" s="108" t="s">
        <v>780</v>
      </c>
      <c r="B118" s="74" t="s">
        <v>855</v>
      </c>
      <c r="C118" s="74" t="s">
        <v>87</v>
      </c>
      <c r="D118" s="105">
        <v>50009</v>
      </c>
      <c r="E118" s="74">
        <v>17212</v>
      </c>
      <c r="F118" s="2" t="s">
        <v>782</v>
      </c>
      <c r="H118" s="109">
        <v>44754</v>
      </c>
      <c r="I118" s="2">
        <f t="shared" si="3"/>
        <v>7</v>
      </c>
      <c r="J118" s="165" t="str">
        <f>IFERROR(VLOOKUP(D118,'Controle de equipamento'!$J:$V,4,0),"Adicionado")</f>
        <v>Rio Claro-SP</v>
      </c>
    </row>
    <row r="119" spans="1:10">
      <c r="A119" s="108" t="s">
        <v>1197</v>
      </c>
      <c r="B119" s="74" t="s">
        <v>818</v>
      </c>
      <c r="C119" s="74" t="s">
        <v>81</v>
      </c>
      <c r="D119" s="105">
        <v>1532591</v>
      </c>
      <c r="E119" s="74">
        <v>17213</v>
      </c>
      <c r="F119" s="2" t="s">
        <v>782</v>
      </c>
      <c r="H119" s="109">
        <v>44754</v>
      </c>
      <c r="I119" s="2">
        <f t="shared" si="3"/>
        <v>7</v>
      </c>
      <c r="J119" s="165" t="str">
        <f>IFERROR(VLOOKUP(D119,'Controle de equipamento'!$J:$V,4,0),"Adicionado")</f>
        <v>Araraquara-SP</v>
      </c>
    </row>
    <row r="120" spans="1:10">
      <c r="A120" s="108" t="s">
        <v>1004</v>
      </c>
      <c r="B120" s="74" t="s">
        <v>1198</v>
      </c>
      <c r="C120" s="74" t="s">
        <v>84</v>
      </c>
      <c r="D120" s="105">
        <v>6227214</v>
      </c>
      <c r="E120" s="74">
        <v>17223</v>
      </c>
      <c r="F120" s="2" t="s">
        <v>782</v>
      </c>
      <c r="G120" s="2" t="s">
        <v>1199</v>
      </c>
      <c r="H120" s="109">
        <v>44754</v>
      </c>
      <c r="I120" s="2">
        <f t="shared" si="3"/>
        <v>7</v>
      </c>
      <c r="J120" s="165" t="str">
        <f>IFERROR(VLOOKUP(D120,'Controle de equipamento'!$J:$V,4,0),"Adicionado")</f>
        <v>Araraquara-SP</v>
      </c>
    </row>
    <row r="121" spans="1:10">
      <c r="A121" s="108" t="s">
        <v>780</v>
      </c>
      <c r="B121" s="74" t="s">
        <v>1200</v>
      </c>
      <c r="C121" s="74" t="s">
        <v>87</v>
      </c>
      <c r="D121" s="105">
        <v>50008</v>
      </c>
      <c r="E121" s="74">
        <v>17234</v>
      </c>
      <c r="F121" s="2" t="s">
        <v>782</v>
      </c>
      <c r="H121" s="109">
        <v>44754</v>
      </c>
      <c r="I121" s="2">
        <f t="shared" si="3"/>
        <v>7</v>
      </c>
      <c r="J121" s="165" t="str">
        <f>IFERROR(VLOOKUP(D121,'Controle de equipamento'!$J:$V,4,0),"Adicionado")</f>
        <v>Araraquara-SP</v>
      </c>
    </row>
    <row r="122" spans="1:10">
      <c r="A122" s="108" t="s">
        <v>780</v>
      </c>
      <c r="B122" s="74" t="s">
        <v>1086</v>
      </c>
      <c r="C122" s="74" t="s">
        <v>81</v>
      </c>
      <c r="D122" s="105" t="s">
        <v>557</v>
      </c>
      <c r="E122" s="74">
        <v>17235</v>
      </c>
      <c r="F122" s="2" t="s">
        <v>782</v>
      </c>
      <c r="H122" s="109">
        <v>44754</v>
      </c>
      <c r="I122" s="2">
        <f t="shared" si="3"/>
        <v>7</v>
      </c>
      <c r="J122" s="165" t="str">
        <f>IFERROR(VLOOKUP(D122,'Controle de equipamento'!$J:$V,4,0),"Adicionado")</f>
        <v>Araraquara-SP</v>
      </c>
    </row>
    <row r="123" spans="1:10">
      <c r="A123" s="108" t="s">
        <v>780</v>
      </c>
      <c r="B123" s="74" t="s">
        <v>819</v>
      </c>
      <c r="C123" s="74" t="s">
        <v>81</v>
      </c>
      <c r="D123" s="105" t="s">
        <v>324</v>
      </c>
      <c r="E123" s="74">
        <v>17236</v>
      </c>
      <c r="F123" s="2" t="s">
        <v>782</v>
      </c>
      <c r="G123" s="2" t="s">
        <v>1201</v>
      </c>
      <c r="H123" s="109">
        <v>44755</v>
      </c>
      <c r="I123" s="2">
        <f t="shared" si="3"/>
        <v>7</v>
      </c>
      <c r="J123" s="165" t="str">
        <f>IFERROR(VLOOKUP(D123,'Controle de equipamento'!$J:$V,4,0),"Adicionado")</f>
        <v>Uberlândia-MG</v>
      </c>
    </row>
    <row r="124" spans="1:10">
      <c r="A124" s="108" t="s">
        <v>780</v>
      </c>
      <c r="B124" s="74" t="s">
        <v>1087</v>
      </c>
      <c r="C124" s="74" t="s">
        <v>81</v>
      </c>
      <c r="D124" s="105">
        <v>192190001056</v>
      </c>
      <c r="E124" s="74">
        <v>17237</v>
      </c>
      <c r="F124" s="2" t="s">
        <v>782</v>
      </c>
      <c r="H124" s="109">
        <v>44755</v>
      </c>
      <c r="I124" s="2">
        <f t="shared" si="3"/>
        <v>7</v>
      </c>
      <c r="J124" s="165" t="str">
        <f>IFERROR(VLOOKUP(D124,'Controle de equipamento'!$J:$V,4,0),"Adicionado")</f>
        <v>Uberlândia-MG</v>
      </c>
    </row>
    <row r="125" spans="1:10">
      <c r="A125" s="108" t="s">
        <v>780</v>
      </c>
      <c r="B125" s="74" t="s">
        <v>1087</v>
      </c>
      <c r="C125" s="74" t="s">
        <v>81</v>
      </c>
      <c r="D125" s="105">
        <v>220886601064</v>
      </c>
      <c r="E125" s="74">
        <v>17238</v>
      </c>
      <c r="F125" s="2" t="s">
        <v>782</v>
      </c>
      <c r="H125" s="109">
        <v>44755</v>
      </c>
      <c r="I125" s="2">
        <f t="shared" si="3"/>
        <v>7</v>
      </c>
      <c r="J125" s="165">
        <f>IFERROR(VLOOKUP(D125,'Controle de equipamento'!$J:$V,4,0),"Adicionado")</f>
        <v>0</v>
      </c>
    </row>
    <row r="126" spans="1:10">
      <c r="A126" s="108" t="s">
        <v>780</v>
      </c>
      <c r="B126" s="74" t="s">
        <v>1087</v>
      </c>
      <c r="C126" s="74" t="s">
        <v>81</v>
      </c>
      <c r="D126" s="105">
        <v>220886601081</v>
      </c>
      <c r="E126" s="74">
        <v>17239</v>
      </c>
      <c r="F126" s="2" t="s">
        <v>782</v>
      </c>
      <c r="H126" s="109">
        <v>44755</v>
      </c>
      <c r="I126" s="2">
        <f t="shared" si="3"/>
        <v>7</v>
      </c>
      <c r="J126" s="165">
        <f>IFERROR(VLOOKUP(D126,'Controle de equipamento'!$J:$V,4,0),"Adicionado")</f>
        <v>0</v>
      </c>
    </row>
    <row r="127" spans="1:10" ht="75">
      <c r="A127" s="108" t="s">
        <v>780</v>
      </c>
      <c r="B127" s="74" t="s">
        <v>894</v>
      </c>
      <c r="C127" s="74" t="s">
        <v>81</v>
      </c>
      <c r="D127" s="105">
        <v>1378679</v>
      </c>
      <c r="E127" s="74">
        <v>17240</v>
      </c>
      <c r="F127" s="2" t="s">
        <v>782</v>
      </c>
      <c r="G127" s="117" t="s">
        <v>1202</v>
      </c>
      <c r="H127" s="109">
        <v>44755</v>
      </c>
      <c r="I127" s="2">
        <f t="shared" si="3"/>
        <v>7</v>
      </c>
      <c r="J127" s="165" t="str">
        <f>IFERROR(VLOOKUP(D127,'Controle de equipamento'!$J:$V,4,0),"Adicionado")</f>
        <v>Uberlândia-MG</v>
      </c>
    </row>
    <row r="128" spans="1:10">
      <c r="A128" s="108" t="s">
        <v>780</v>
      </c>
      <c r="B128" s="74" t="s">
        <v>1203</v>
      </c>
      <c r="C128" s="74" t="s">
        <v>1151</v>
      </c>
      <c r="D128" s="105" t="s">
        <v>330</v>
      </c>
      <c r="E128" s="74">
        <v>17241</v>
      </c>
      <c r="F128" s="2" t="s">
        <v>782</v>
      </c>
      <c r="H128" s="109">
        <v>44755</v>
      </c>
      <c r="I128" s="2">
        <f t="shared" si="3"/>
        <v>7</v>
      </c>
      <c r="J128" s="165" t="str">
        <f>IFERROR(VLOOKUP(D128,'Controle de equipamento'!$J:$V,4,0),"Adicionado")</f>
        <v>Uberlândia-MG</v>
      </c>
    </row>
    <row r="129" spans="1:18 1025:1034">
      <c r="A129" s="108" t="s">
        <v>1401</v>
      </c>
      <c r="B129" s="74" t="s">
        <v>1402</v>
      </c>
      <c r="C129" s="74" t="s">
        <v>81</v>
      </c>
      <c r="D129" s="105">
        <v>150080001029</v>
      </c>
      <c r="E129" s="74">
        <v>17205</v>
      </c>
      <c r="F129" s="2" t="s">
        <v>782</v>
      </c>
      <c r="G129" s="2" t="s">
        <v>1403</v>
      </c>
      <c r="H129" s="109">
        <v>44756</v>
      </c>
      <c r="I129" s="2">
        <f t="shared" si="3"/>
        <v>7</v>
      </c>
      <c r="J129" s="165">
        <f>IFERROR(VLOOKUP(D129,'Controle de equipamento'!$J:$V,4,0),"Adicionado")</f>
        <v>0</v>
      </c>
    </row>
    <row r="130" spans="1:18 1025:1034">
      <c r="A130" s="108" t="s">
        <v>780</v>
      </c>
      <c r="B130" s="74" t="s">
        <v>1086</v>
      </c>
      <c r="C130" s="74" t="s">
        <v>81</v>
      </c>
      <c r="D130" s="105" t="s">
        <v>658</v>
      </c>
      <c r="E130" s="74">
        <v>17209</v>
      </c>
      <c r="F130" s="2" t="s">
        <v>782</v>
      </c>
      <c r="G130" s="2" t="s">
        <v>1404</v>
      </c>
      <c r="H130" s="109">
        <v>44756</v>
      </c>
      <c r="I130" s="2">
        <f t="shared" ref="I130:I172" si="4">IF(H130&lt;&gt;"",MONTH(H130),"")</f>
        <v>7</v>
      </c>
      <c r="J130" s="165">
        <f>IFERROR(VLOOKUP(D130,'Controle de equipamento'!$J:$V,4,0),"Adicionado")</f>
        <v>0</v>
      </c>
    </row>
    <row r="131" spans="1:18 1025:1034">
      <c r="A131" s="108" t="s">
        <v>780</v>
      </c>
      <c r="B131" s="74" t="s">
        <v>1087</v>
      </c>
      <c r="C131" s="74" t="s">
        <v>81</v>
      </c>
      <c r="D131" s="105">
        <v>212656601002</v>
      </c>
      <c r="E131" s="74">
        <v>17246</v>
      </c>
      <c r="F131" s="2" t="s">
        <v>782</v>
      </c>
      <c r="H131" s="109">
        <v>44756</v>
      </c>
      <c r="I131" s="2">
        <f t="shared" si="4"/>
        <v>7</v>
      </c>
      <c r="J131" s="165">
        <f>IFERROR(VLOOKUP(D131,'Controle de equipamento'!$J:$V,4,0),"Adicionado")</f>
        <v>0</v>
      </c>
    </row>
    <row r="132" spans="1:18 1025:1034">
      <c r="A132" s="108" t="s">
        <v>1021</v>
      </c>
      <c r="B132" s="74" t="s">
        <v>1402</v>
      </c>
      <c r="C132" s="74" t="s">
        <v>81</v>
      </c>
      <c r="D132" s="105">
        <v>142380001002</v>
      </c>
      <c r="E132" s="74">
        <v>17247</v>
      </c>
      <c r="F132" s="2" t="s">
        <v>782</v>
      </c>
      <c r="G132" s="2" t="s">
        <v>1403</v>
      </c>
      <c r="H132" s="109">
        <v>44756</v>
      </c>
      <c r="I132" s="2">
        <f t="shared" si="4"/>
        <v>7</v>
      </c>
      <c r="J132" s="165" t="str">
        <f>IFERROR(VLOOKUP(D132,'Controle de equipamento'!$J:$V,4,0),"Adicionado")</f>
        <v>Agudos-SP</v>
      </c>
    </row>
    <row r="133" spans="1:18 1025:1034">
      <c r="A133" s="108" t="s">
        <v>780</v>
      </c>
      <c r="B133" s="74" t="s">
        <v>853</v>
      </c>
      <c r="C133" s="74" t="s">
        <v>84</v>
      </c>
      <c r="D133" s="105">
        <v>6257535</v>
      </c>
      <c r="E133" s="74">
        <v>17250</v>
      </c>
      <c r="F133" s="2" t="s">
        <v>782</v>
      </c>
      <c r="H133" s="109">
        <v>44756</v>
      </c>
      <c r="I133" s="2">
        <f t="shared" si="4"/>
        <v>7</v>
      </c>
      <c r="J133" s="165" t="str">
        <f>IFERROR(VLOOKUP(D133,'Controle de equipamento'!$J:$V,4,0),"Adicionado")</f>
        <v>Rio Claro-SP</v>
      </c>
    </row>
    <row r="134" spans="1:18 1025:1034">
      <c r="A134" s="108" t="s">
        <v>780</v>
      </c>
      <c r="B134" s="74" t="s">
        <v>1118</v>
      </c>
      <c r="C134" s="74" t="s">
        <v>81</v>
      </c>
      <c r="D134" s="105">
        <v>2902019</v>
      </c>
      <c r="E134" s="74">
        <v>17242</v>
      </c>
      <c r="F134" s="2" t="s">
        <v>782</v>
      </c>
      <c r="H134" s="109">
        <v>44756</v>
      </c>
      <c r="I134" s="2">
        <f t="shared" si="4"/>
        <v>7</v>
      </c>
      <c r="J134" s="165" t="str">
        <f>IFERROR(VLOOKUP(D134,'Controle de equipamento'!$J:$V,4,0),"Adicionado")</f>
        <v>Araraquara-SP</v>
      </c>
    </row>
    <row r="135" spans="1:18 1025:1034">
      <c r="A135" s="108" t="s">
        <v>780</v>
      </c>
      <c r="B135" s="74" t="s">
        <v>894</v>
      </c>
      <c r="C135" s="74" t="s">
        <v>81</v>
      </c>
      <c r="D135" s="105">
        <v>1354920</v>
      </c>
      <c r="E135" s="74">
        <v>17243</v>
      </c>
      <c r="F135" s="2" t="s">
        <v>782</v>
      </c>
      <c r="G135" s="2" t="s">
        <v>1406</v>
      </c>
      <c r="H135" s="109">
        <v>44756</v>
      </c>
      <c r="I135" s="2">
        <f t="shared" si="4"/>
        <v>7</v>
      </c>
      <c r="J135" s="165" t="str">
        <f>IFERROR(VLOOKUP(D135,'Controle de equipamento'!$J:$V,4,0),"Adicionado")</f>
        <v>Araraquara-SP</v>
      </c>
    </row>
    <row r="136" spans="1:18 1025:1034">
      <c r="A136" s="108" t="s">
        <v>780</v>
      </c>
      <c r="B136" s="74" t="s">
        <v>1407</v>
      </c>
      <c r="C136" s="74" t="s">
        <v>84</v>
      </c>
      <c r="D136" s="105">
        <v>4240437</v>
      </c>
      <c r="E136" s="74">
        <v>17244</v>
      </c>
      <c r="F136" s="2" t="s">
        <v>782</v>
      </c>
      <c r="H136" s="109">
        <v>44756</v>
      </c>
      <c r="I136" s="2">
        <f t="shared" si="4"/>
        <v>7</v>
      </c>
      <c r="J136" s="165" t="str">
        <f>IFERROR(VLOOKUP(D136,'Controle de equipamento'!$J:$V,4,0),"Adicionado")</f>
        <v>Araraquara-SP</v>
      </c>
    </row>
    <row r="137" spans="1:18 1025:1034">
      <c r="A137" s="108" t="s">
        <v>780</v>
      </c>
      <c r="B137" s="74" t="s">
        <v>1409</v>
      </c>
      <c r="C137" s="74" t="s">
        <v>756</v>
      </c>
      <c r="D137" s="105" t="s">
        <v>1408</v>
      </c>
      <c r="E137" s="74">
        <v>17245</v>
      </c>
      <c r="F137" s="2" t="s">
        <v>782</v>
      </c>
      <c r="H137" s="109">
        <v>44756</v>
      </c>
      <c r="I137" s="2">
        <f t="shared" si="4"/>
        <v>7</v>
      </c>
      <c r="J137" s="165" t="str">
        <f>IFERROR(VLOOKUP(D137,'Controle de equipamento'!$J:$V,4,0),"Adicionado")</f>
        <v>Adicionado</v>
      </c>
    </row>
    <row r="138" spans="1:18 1025:1034">
      <c r="A138" s="108" t="s">
        <v>1414</v>
      </c>
      <c r="B138" s="74" t="s">
        <v>1415</v>
      </c>
      <c r="C138" s="74" t="s">
        <v>81</v>
      </c>
      <c r="D138" s="105">
        <v>1383939</v>
      </c>
      <c r="E138" s="74">
        <v>17409</v>
      </c>
      <c r="F138" s="2" t="s">
        <v>782</v>
      </c>
      <c r="G138" s="2" t="s">
        <v>1416</v>
      </c>
      <c r="H138" s="109">
        <v>44756</v>
      </c>
      <c r="I138" s="2">
        <f t="shared" si="4"/>
        <v>7</v>
      </c>
      <c r="J138" s="165">
        <f>IFERROR(VLOOKUP(D138,'Controle de equipamento'!$J:$V,4,0),"Adicionado")</f>
        <v>0</v>
      </c>
    </row>
    <row r="139" spans="1:18 1025:1034">
      <c r="A139" s="108" t="s">
        <v>780</v>
      </c>
      <c r="B139" s="74" t="s">
        <v>819</v>
      </c>
      <c r="C139" s="74" t="s">
        <v>81</v>
      </c>
      <c r="D139" s="105" t="s">
        <v>488</v>
      </c>
      <c r="E139" s="74">
        <v>17431</v>
      </c>
      <c r="F139" s="2" t="s">
        <v>782</v>
      </c>
      <c r="H139" s="109">
        <v>44761</v>
      </c>
      <c r="I139" s="2">
        <f t="shared" si="4"/>
        <v>7</v>
      </c>
      <c r="J139" s="2" t="str">
        <f>IFERROR(VLOOKUP(D139,'Controle de equipamento'!$J:$V,4,0),"Adicionado")</f>
        <v>Jaraguá do Sul-SC</v>
      </c>
    </row>
    <row r="140" spans="1:18 1025:1034">
      <c r="A140" s="108" t="s">
        <v>780</v>
      </c>
      <c r="B140" s="74" t="s">
        <v>1087</v>
      </c>
      <c r="C140" s="74" t="s">
        <v>81</v>
      </c>
      <c r="D140" s="105">
        <v>192330001025</v>
      </c>
      <c r="E140" s="74">
        <v>17432</v>
      </c>
      <c r="F140" s="2" t="s">
        <v>782</v>
      </c>
      <c r="G140"/>
      <c r="H140" s="109">
        <v>44761</v>
      </c>
      <c r="I140" s="2">
        <f t="shared" si="4"/>
        <v>7</v>
      </c>
      <c r="J140" s="2" t="str">
        <f>IFERROR(VLOOKUP(D140,'Controle de equipamento'!$J:$V,4,0),"Adicionado")</f>
        <v>Jaraguá do Sul-SC</v>
      </c>
      <c r="K140" s="108"/>
      <c r="L140" s="74"/>
      <c r="M140" s="74"/>
      <c r="N140" s="105"/>
      <c r="O140" s="74"/>
      <c r="R140" s="109"/>
      <c r="AMK140" s="2"/>
      <c r="AML140" s="2"/>
      <c r="AMM140" s="2"/>
      <c r="AMN140" s="2"/>
      <c r="AMO140" s="2"/>
      <c r="AMP140" s="2"/>
      <c r="AMQ140" s="2"/>
      <c r="AMR140" s="2"/>
      <c r="AMS140" s="2"/>
      <c r="AMT140" s="2"/>
    </row>
    <row r="141" spans="1:18 1025:1034">
      <c r="A141" s="108" t="s">
        <v>780</v>
      </c>
      <c r="B141" s="74" t="s">
        <v>853</v>
      </c>
      <c r="C141" s="74" t="s">
        <v>84</v>
      </c>
      <c r="D141" s="105">
        <v>62273676</v>
      </c>
      <c r="E141" s="74">
        <v>17433</v>
      </c>
      <c r="F141" s="2" t="s">
        <v>782</v>
      </c>
      <c r="G141"/>
      <c r="H141" s="109">
        <v>44761</v>
      </c>
      <c r="I141" s="2">
        <f t="shared" si="4"/>
        <v>7</v>
      </c>
      <c r="J141" s="2" t="str">
        <f>IFERROR(VLOOKUP(D141,'Controle de equipamento'!$J:$V,4,0),"Adicionado")</f>
        <v>Jaraguá do Sul-SC</v>
      </c>
      <c r="K141" s="108"/>
      <c r="L141" s="74"/>
      <c r="M141" s="74"/>
      <c r="N141" s="105"/>
      <c r="O141" s="74"/>
      <c r="R141" s="109"/>
      <c r="AMK141" s="2"/>
      <c r="AML141" s="2"/>
      <c r="AMM141" s="2"/>
      <c r="AMN141" s="2"/>
      <c r="AMO141" s="2"/>
      <c r="AMP141" s="2"/>
      <c r="AMQ141" s="2"/>
      <c r="AMR141" s="2"/>
      <c r="AMS141" s="2"/>
      <c r="AMT141" s="2"/>
    </row>
    <row r="142" spans="1:18 1025:1034">
      <c r="A142" s="108" t="s">
        <v>780</v>
      </c>
      <c r="B142" s="74" t="s">
        <v>853</v>
      </c>
      <c r="C142" s="74" t="s">
        <v>84</v>
      </c>
      <c r="D142" s="105">
        <v>6258649</v>
      </c>
      <c r="E142" s="74">
        <v>17434</v>
      </c>
      <c r="F142" s="2" t="s">
        <v>782</v>
      </c>
      <c r="G142" s="74" t="s">
        <v>1424</v>
      </c>
      <c r="H142" s="109">
        <v>44761</v>
      </c>
      <c r="I142" s="2">
        <f t="shared" si="4"/>
        <v>7</v>
      </c>
      <c r="J142" s="2" t="str">
        <f>IFERROR(VLOOKUP(D142,'Controle de equipamento'!$J:$V,4,0),"Adicionado")</f>
        <v>Jaraguá do Sul-SC</v>
      </c>
      <c r="K142" s="108"/>
      <c r="L142" s="74"/>
      <c r="M142" s="74"/>
      <c r="N142" s="105"/>
      <c r="O142" s="74"/>
      <c r="R142" s="109"/>
      <c r="AMK142" s="2"/>
      <c r="AML142" s="2"/>
      <c r="AMM142" s="2"/>
      <c r="AMN142" s="2"/>
      <c r="AMO142" s="2"/>
      <c r="AMP142" s="2"/>
      <c r="AMQ142" s="2"/>
      <c r="AMR142" s="2"/>
      <c r="AMS142" s="2"/>
      <c r="AMT142" s="2"/>
    </row>
    <row r="143" spans="1:18 1025:1034">
      <c r="A143" s="108" t="s">
        <v>1425</v>
      </c>
      <c r="B143" s="74" t="s">
        <v>853</v>
      </c>
      <c r="C143" s="74" t="s">
        <v>84</v>
      </c>
      <c r="D143" s="105">
        <v>6253769</v>
      </c>
      <c r="E143" s="74">
        <v>17435</v>
      </c>
      <c r="F143" s="2" t="s">
        <v>782</v>
      </c>
      <c r="G143"/>
      <c r="H143" s="109">
        <v>44761</v>
      </c>
      <c r="I143" s="2">
        <f t="shared" si="4"/>
        <v>7</v>
      </c>
      <c r="J143" s="2" t="str">
        <f>IFERROR(VLOOKUP(D143,'Controle de equipamento'!$J:$V,4,0),"Adicionado")</f>
        <v>Jaraguá do Sul-SC</v>
      </c>
      <c r="K143" s="108"/>
      <c r="L143" s="74"/>
      <c r="M143" s="74"/>
      <c r="N143" s="105"/>
      <c r="O143" s="74"/>
      <c r="R143" s="109"/>
      <c r="AMK143" s="2"/>
      <c r="AML143" s="2"/>
      <c r="AMM143" s="2"/>
      <c r="AMN143" s="2"/>
      <c r="AMO143" s="2"/>
      <c r="AMP143" s="2"/>
      <c r="AMQ143" s="2"/>
      <c r="AMR143" s="2"/>
      <c r="AMS143" s="2"/>
      <c r="AMT143" s="2"/>
    </row>
    <row r="144" spans="1:18 1025:1034">
      <c r="A144" s="108" t="s">
        <v>780</v>
      </c>
      <c r="B144" s="74" t="s">
        <v>853</v>
      </c>
      <c r="C144" s="74" t="s">
        <v>84</v>
      </c>
      <c r="D144" s="105">
        <v>6253770</v>
      </c>
      <c r="E144" s="74">
        <v>17464</v>
      </c>
      <c r="F144" s="2" t="s">
        <v>782</v>
      </c>
      <c r="G144" s="74" t="s">
        <v>1424</v>
      </c>
      <c r="H144" s="109">
        <v>44761</v>
      </c>
      <c r="I144" s="2">
        <f t="shared" si="4"/>
        <v>7</v>
      </c>
      <c r="J144" s="2" t="str">
        <f>IFERROR(VLOOKUP(D144,'Controle de equipamento'!$J:$V,4,0),"Adicionado")</f>
        <v>Jaraguá do Sul-SC</v>
      </c>
      <c r="K144" s="108"/>
      <c r="L144" s="74"/>
      <c r="M144" s="74"/>
      <c r="N144" s="105"/>
      <c r="O144" s="74"/>
      <c r="R144" s="109"/>
      <c r="AMK144" s="2"/>
      <c r="AML144" s="2"/>
      <c r="AMM144" s="2"/>
      <c r="AMN144" s="2"/>
      <c r="AMO144" s="2"/>
      <c r="AMP144" s="2"/>
      <c r="AMQ144" s="2"/>
      <c r="AMR144" s="2"/>
      <c r="AMS144" s="2"/>
      <c r="AMT144" s="2"/>
    </row>
    <row r="145" spans="1:18 1025:1034">
      <c r="A145" s="108" t="s">
        <v>780</v>
      </c>
      <c r="B145" s="74" t="s">
        <v>853</v>
      </c>
      <c r="C145" s="74" t="s">
        <v>84</v>
      </c>
      <c r="D145" s="105">
        <v>4212780</v>
      </c>
      <c r="E145" s="74">
        <v>17465</v>
      </c>
      <c r="F145" s="2" t="s">
        <v>782</v>
      </c>
      <c r="G145"/>
      <c r="H145" s="109">
        <v>44761</v>
      </c>
      <c r="I145" s="2">
        <f t="shared" si="4"/>
        <v>7</v>
      </c>
      <c r="J145" s="2" t="str">
        <f>IFERROR(VLOOKUP(D145,'Controle de equipamento'!$J:$V,4,0),"Adicionado")</f>
        <v>Jaraguá do Sul-SC</v>
      </c>
      <c r="K145" s="108"/>
      <c r="L145" s="74"/>
      <c r="M145" s="74"/>
      <c r="N145" s="105"/>
      <c r="O145" s="74"/>
      <c r="R145" s="109"/>
      <c r="AMK145" s="2"/>
      <c r="AML145" s="2"/>
      <c r="AMM145" s="2"/>
      <c r="AMN145" s="2"/>
      <c r="AMO145" s="2"/>
      <c r="AMP145" s="2"/>
      <c r="AMQ145" s="2"/>
      <c r="AMR145" s="2"/>
      <c r="AMS145" s="2"/>
      <c r="AMT145" s="2"/>
    </row>
    <row r="146" spans="1:18 1025:1034">
      <c r="A146" s="108" t="s">
        <v>780</v>
      </c>
      <c r="B146" s="74" t="s">
        <v>1087</v>
      </c>
      <c r="C146" s="74" t="s">
        <v>81</v>
      </c>
      <c r="D146" s="105">
        <v>203166601040</v>
      </c>
      <c r="E146" s="74">
        <v>17437</v>
      </c>
      <c r="F146" s="2" t="s">
        <v>782</v>
      </c>
      <c r="G146"/>
      <c r="H146" s="109">
        <v>44761</v>
      </c>
      <c r="I146" s="2">
        <f t="shared" si="4"/>
        <v>7</v>
      </c>
      <c r="J146" s="2" t="str">
        <f>IFERROR(VLOOKUP(D146,'Controle de equipamento'!$J:$V,4,0),"Adicionado")</f>
        <v>Jaraguá do Sul-SC</v>
      </c>
      <c r="K146" s="108"/>
      <c r="L146" s="74"/>
      <c r="M146" s="74"/>
      <c r="N146" s="105"/>
      <c r="O146" s="74"/>
      <c r="R146" s="109"/>
      <c r="AMK146" s="2"/>
      <c r="AML146" s="2"/>
      <c r="AMM146" s="2"/>
      <c r="AMN146" s="2"/>
      <c r="AMO146" s="2"/>
      <c r="AMP146" s="2"/>
      <c r="AMQ146" s="2"/>
      <c r="AMR146" s="2"/>
      <c r="AMS146" s="2"/>
      <c r="AMT146" s="2"/>
    </row>
    <row r="147" spans="1:18 1025:1034">
      <c r="A147" s="108" t="s">
        <v>780</v>
      </c>
      <c r="B147" s="47" t="s">
        <v>853</v>
      </c>
      <c r="C147" s="47" t="s">
        <v>84</v>
      </c>
      <c r="D147" s="105">
        <v>6247088</v>
      </c>
      <c r="E147" s="74">
        <v>17438</v>
      </c>
      <c r="F147" s="2" t="s">
        <v>782</v>
      </c>
      <c r="G147" t="s">
        <v>1424</v>
      </c>
      <c r="H147" s="109">
        <v>44761</v>
      </c>
      <c r="I147" s="2">
        <f t="shared" si="4"/>
        <v>7</v>
      </c>
      <c r="J147" s="2" t="str">
        <f>IFERROR(VLOOKUP(D147,'Controle de equipamento'!$J:$V,4,0),"Adicionado")</f>
        <v>Jaraguá do Sul-SC</v>
      </c>
      <c r="K147" s="108"/>
      <c r="L147" s="74"/>
      <c r="M147" s="74"/>
      <c r="N147" s="105"/>
      <c r="O147" s="74"/>
      <c r="R147" s="109"/>
      <c r="AMK147" s="2"/>
      <c r="AML147" s="2"/>
      <c r="AMM147" s="2"/>
      <c r="AMN147" s="2"/>
      <c r="AMO147" s="2"/>
      <c r="AMP147" s="2"/>
      <c r="AMQ147" s="2"/>
      <c r="AMR147" s="2"/>
      <c r="AMS147" s="2"/>
      <c r="AMT147" s="2"/>
    </row>
    <row r="148" spans="1:18 1025:1034">
      <c r="A148" s="108" t="s">
        <v>780</v>
      </c>
      <c r="B148" s="47" t="s">
        <v>853</v>
      </c>
      <c r="C148" s="47" t="s">
        <v>84</v>
      </c>
      <c r="D148" s="105">
        <v>6247091</v>
      </c>
      <c r="E148" s="74">
        <v>17439</v>
      </c>
      <c r="F148" s="2" t="s">
        <v>782</v>
      </c>
      <c r="G148" t="s">
        <v>1424</v>
      </c>
      <c r="H148" s="109">
        <v>44761</v>
      </c>
      <c r="I148" s="2">
        <f t="shared" si="4"/>
        <v>7</v>
      </c>
      <c r="J148" s="2" t="str">
        <f>IFERROR(VLOOKUP(D148,'Controle de equipamento'!$J:$V,4,0),"Adicionado")</f>
        <v>Jaraguá do Sul-SC</v>
      </c>
    </row>
    <row r="149" spans="1:18 1025:1034">
      <c r="A149" s="108" t="s">
        <v>780</v>
      </c>
      <c r="B149" s="47" t="s">
        <v>853</v>
      </c>
      <c r="C149" s="47" t="s">
        <v>84</v>
      </c>
      <c r="D149" s="105">
        <v>6258650</v>
      </c>
      <c r="E149" s="74">
        <v>17440</v>
      </c>
      <c r="F149" s="2" t="s">
        <v>782</v>
      </c>
      <c r="H149" s="109">
        <v>44761</v>
      </c>
      <c r="I149" s="2">
        <f t="shared" si="4"/>
        <v>7</v>
      </c>
      <c r="J149" s="2" t="str">
        <f>IFERROR(VLOOKUP(D149,'Controle de equipamento'!$J:$V,4,0),"Adicionado")</f>
        <v>Jaraguá do Sul-SC</v>
      </c>
    </row>
    <row r="150" spans="1:18 1025:1034">
      <c r="A150" s="108" t="s">
        <v>780</v>
      </c>
      <c r="B150" s="74" t="s">
        <v>1087</v>
      </c>
      <c r="C150" s="74" t="s">
        <v>81</v>
      </c>
      <c r="D150" s="105">
        <v>182190001001</v>
      </c>
      <c r="E150" s="74">
        <v>17444</v>
      </c>
      <c r="F150" s="2" t="s">
        <v>782</v>
      </c>
      <c r="H150" s="109">
        <v>44762</v>
      </c>
      <c r="I150" s="2">
        <f t="shared" si="4"/>
        <v>7</v>
      </c>
      <c r="J150" s="2" t="str">
        <f>IFERROR(VLOOKUP(D150,'Controle de equipamento'!$J:$V,4,0),"Adicionado")</f>
        <v>Ponta Grossa-PR</v>
      </c>
    </row>
    <row r="151" spans="1:18 1025:1034">
      <c r="A151" s="108" t="s">
        <v>780</v>
      </c>
      <c r="B151" s="74" t="s">
        <v>1427</v>
      </c>
      <c r="C151" s="74" t="s">
        <v>266</v>
      </c>
      <c r="D151" s="105">
        <v>920319</v>
      </c>
      <c r="E151" s="74">
        <v>17445</v>
      </c>
      <c r="F151" s="2" t="s">
        <v>782</v>
      </c>
      <c r="H151" s="109">
        <v>44762</v>
      </c>
      <c r="I151" s="2">
        <f t="shared" si="4"/>
        <v>7</v>
      </c>
      <c r="J151" s="2" t="str">
        <f>IFERROR(VLOOKUP(D151,'Controle de equipamento'!$J:$V,4,0),"Adicionado")</f>
        <v>Ponta Grossa-PR</v>
      </c>
    </row>
    <row r="152" spans="1:18 1025:1034">
      <c r="A152" s="108" t="s">
        <v>780</v>
      </c>
      <c r="B152" s="74" t="s">
        <v>1428</v>
      </c>
      <c r="C152" s="74" t="s">
        <v>266</v>
      </c>
      <c r="D152" s="105">
        <v>17121575001016</v>
      </c>
      <c r="E152" s="74">
        <v>17446</v>
      </c>
      <c r="F152" s="2" t="s">
        <v>782</v>
      </c>
      <c r="H152" s="109">
        <v>44762</v>
      </c>
      <c r="I152" s="2">
        <f t="shared" si="4"/>
        <v>7</v>
      </c>
      <c r="J152" s="2" t="str">
        <f>IFERROR(VLOOKUP(D152,'Controle de equipamento'!$J:$V,4,0),"Adicionado")</f>
        <v>Ponta Grossa-PR</v>
      </c>
    </row>
    <row r="153" spans="1:18 1025:1034">
      <c r="A153" s="108" t="s">
        <v>780</v>
      </c>
      <c r="B153" s="74" t="s">
        <v>1429</v>
      </c>
      <c r="C153" s="74" t="s">
        <v>84</v>
      </c>
      <c r="D153" s="105">
        <v>6264737</v>
      </c>
      <c r="E153" s="74">
        <v>17447</v>
      </c>
      <c r="F153" s="2" t="s">
        <v>782</v>
      </c>
      <c r="G153" s="2" t="s">
        <v>1424</v>
      </c>
      <c r="H153" s="109">
        <v>44762</v>
      </c>
      <c r="I153" s="2">
        <f t="shared" si="4"/>
        <v>7</v>
      </c>
      <c r="J153" s="2" t="str">
        <f>IFERROR(VLOOKUP(D153,'Controle de equipamento'!$J:$V,4,0),"Adicionado")</f>
        <v>Ponta Grossa-PR</v>
      </c>
    </row>
    <row r="154" spans="1:18 1025:1034">
      <c r="A154" s="108" t="s">
        <v>780</v>
      </c>
      <c r="B154" s="74" t="s">
        <v>1086</v>
      </c>
      <c r="C154" s="74" t="s">
        <v>81</v>
      </c>
      <c r="D154" s="105" t="s">
        <v>1431</v>
      </c>
      <c r="E154" s="74">
        <v>17449</v>
      </c>
      <c r="F154" s="2" t="s">
        <v>782</v>
      </c>
      <c r="H154" s="109">
        <v>44762</v>
      </c>
      <c r="I154" s="2">
        <f t="shared" si="4"/>
        <v>7</v>
      </c>
      <c r="J154" s="2" t="str">
        <f>IFERROR(VLOOKUP(D154,'Controle de equipamento'!$J:$V,4,0),"Adicionado")</f>
        <v>Ponta Grossa-PR</v>
      </c>
    </row>
    <row r="155" spans="1:18 1025:1034">
      <c r="A155" s="108" t="s">
        <v>1444</v>
      </c>
      <c r="B155" s="74" t="s">
        <v>894</v>
      </c>
      <c r="C155" s="74" t="s">
        <v>857</v>
      </c>
      <c r="D155" s="105">
        <v>1281250</v>
      </c>
      <c r="E155" s="74">
        <v>17471</v>
      </c>
      <c r="F155" s="2" t="s">
        <v>782</v>
      </c>
      <c r="H155" s="109">
        <v>44769</v>
      </c>
      <c r="I155" s="2">
        <f t="shared" si="4"/>
        <v>7</v>
      </c>
      <c r="J155" s="2" t="str">
        <f>IFERROR(VLOOKUP(D155,'Controle de equipamento'!$J:$V,4,0),"Adicionado")</f>
        <v xml:space="preserve">Jaboatão dos Guararapes-PE </v>
      </c>
    </row>
    <row r="156" spans="1:18 1025:1034">
      <c r="A156" s="108" t="s">
        <v>780</v>
      </c>
      <c r="B156" s="74" t="s">
        <v>1087</v>
      </c>
      <c r="C156" s="74" t="s">
        <v>81</v>
      </c>
      <c r="D156" s="105">
        <v>203166601031</v>
      </c>
      <c r="E156" s="74">
        <v>17472</v>
      </c>
      <c r="F156" s="2" t="s">
        <v>782</v>
      </c>
      <c r="H156" s="109">
        <v>44769</v>
      </c>
      <c r="I156" s="2">
        <f t="shared" si="4"/>
        <v>7</v>
      </c>
      <c r="J156" s="2" t="str">
        <f>IFERROR(VLOOKUP(D156,'Controle de equipamento'!$J:$V,4,0),"Adicionado")</f>
        <v xml:space="preserve">Jaboatão dos Guararapes-PE </v>
      </c>
    </row>
    <row r="157" spans="1:18 1025:1034">
      <c r="A157" s="108" t="s">
        <v>780</v>
      </c>
      <c r="B157" s="74" t="s">
        <v>824</v>
      </c>
      <c r="C157" s="74" t="s">
        <v>136</v>
      </c>
      <c r="D157" s="105">
        <v>2905645</v>
      </c>
      <c r="E157" s="74">
        <v>17473</v>
      </c>
      <c r="F157" s="2" t="s">
        <v>782</v>
      </c>
      <c r="H157" s="109">
        <v>44769</v>
      </c>
      <c r="I157" s="2">
        <f t="shared" si="4"/>
        <v>7</v>
      </c>
      <c r="J157" s="2" t="str">
        <f>IFERROR(VLOOKUP(D157,'Controle de equipamento'!$J:$V,4,0),"Adicionado")</f>
        <v xml:space="preserve">Jaboatão dos Guararapes-PE </v>
      </c>
    </row>
    <row r="158" spans="1:18 1025:1034">
      <c r="A158" s="108" t="s">
        <v>780</v>
      </c>
      <c r="B158" s="74" t="s">
        <v>1445</v>
      </c>
      <c r="C158" s="74" t="s">
        <v>84</v>
      </c>
      <c r="D158" s="105">
        <v>4239785</v>
      </c>
      <c r="E158" s="74">
        <v>17474</v>
      </c>
      <c r="F158" s="2" t="s">
        <v>782</v>
      </c>
      <c r="H158" s="109">
        <v>44769</v>
      </c>
      <c r="I158" s="2">
        <f t="shared" si="4"/>
        <v>7</v>
      </c>
      <c r="J158" s="2" t="str">
        <f>IFERROR(VLOOKUP(D158,'Controle de equipamento'!$J:$V,4,0),"Adicionado")</f>
        <v xml:space="preserve">Jaboatão dos Guararapes-PE </v>
      </c>
    </row>
    <row r="159" spans="1:18 1025:1034">
      <c r="A159" s="108" t="s">
        <v>780</v>
      </c>
      <c r="B159" s="74" t="s">
        <v>1087</v>
      </c>
      <c r="C159" s="74" t="s">
        <v>81</v>
      </c>
      <c r="D159" s="105">
        <v>140690002033</v>
      </c>
      <c r="E159" s="74">
        <v>17575</v>
      </c>
      <c r="F159" s="2" t="s">
        <v>782</v>
      </c>
      <c r="H159" s="109">
        <v>44783</v>
      </c>
      <c r="I159" s="2">
        <f t="shared" si="4"/>
        <v>8</v>
      </c>
      <c r="J159" s="2" t="str">
        <f>IFERROR(VLOOKUP(D159,'Controle de equipamento'!$J:$V,4,0),"Adicionado")</f>
        <v>Fortaleza-CE</v>
      </c>
    </row>
    <row r="160" spans="1:18 1025:1034">
      <c r="A160" s="108" t="s">
        <v>780</v>
      </c>
      <c r="B160" s="74" t="s">
        <v>987</v>
      </c>
      <c r="C160" s="74" t="s">
        <v>1450</v>
      </c>
      <c r="D160" s="105">
        <v>68352</v>
      </c>
      <c r="E160" s="74">
        <v>17576</v>
      </c>
      <c r="F160" s="2" t="s">
        <v>782</v>
      </c>
      <c r="H160" s="109">
        <v>44783</v>
      </c>
      <c r="I160" s="2">
        <f t="shared" si="4"/>
        <v>8</v>
      </c>
      <c r="J160" s="2" t="str">
        <f>IFERROR(VLOOKUP(D160,'Controle de equipamento'!$J:$V,4,0),"Adicionado")</f>
        <v>Fortaleza-CE</v>
      </c>
    </row>
    <row r="161" spans="1:10">
      <c r="A161" s="108" t="s">
        <v>780</v>
      </c>
      <c r="B161" s="74" t="s">
        <v>1451</v>
      </c>
      <c r="C161" s="74" t="s">
        <v>87</v>
      </c>
      <c r="D161" s="105">
        <v>67108</v>
      </c>
      <c r="G161" s="2" t="s">
        <v>1452</v>
      </c>
      <c r="H161" s="109">
        <v>44783</v>
      </c>
      <c r="I161" s="2">
        <f t="shared" si="4"/>
        <v>8</v>
      </c>
      <c r="J161" s="2" t="str">
        <f>IFERROR(VLOOKUP(D161,'Controle de equipamento'!$J:$V,4,0),"Adicionado")</f>
        <v>Adicionado</v>
      </c>
    </row>
    <row r="162" spans="1:10">
      <c r="A162" s="108" t="s">
        <v>780</v>
      </c>
      <c r="B162" s="74" t="s">
        <v>1451</v>
      </c>
      <c r="C162" s="74" t="s">
        <v>87</v>
      </c>
      <c r="D162" s="105">
        <v>59331</v>
      </c>
      <c r="E162" s="74">
        <v>17571</v>
      </c>
      <c r="F162" s="2" t="s">
        <v>782</v>
      </c>
      <c r="G162" s="2" t="s">
        <v>1453</v>
      </c>
      <c r="H162" s="109">
        <v>44783</v>
      </c>
      <c r="I162" s="2">
        <f t="shared" si="4"/>
        <v>8</v>
      </c>
      <c r="J162" s="2" t="str">
        <f>IFERROR(VLOOKUP(D162,'Controle de equipamento'!$J:$V,4,0),"Adicionado")</f>
        <v xml:space="preserve">Maracanaú-CE </v>
      </c>
    </row>
    <row r="163" spans="1:10">
      <c r="A163" s="108" t="s">
        <v>1032</v>
      </c>
      <c r="B163" s="74" t="s">
        <v>987</v>
      </c>
      <c r="C163" s="74" t="s">
        <v>87</v>
      </c>
      <c r="D163" s="105">
        <v>59343</v>
      </c>
      <c r="E163" s="74">
        <v>17572</v>
      </c>
      <c r="F163" s="2" t="s">
        <v>782</v>
      </c>
      <c r="H163" s="109">
        <v>44783</v>
      </c>
      <c r="I163" s="2">
        <f t="shared" si="4"/>
        <v>8</v>
      </c>
      <c r="J163" s="2" t="str">
        <f>IFERROR(VLOOKUP(D163,'Controle de equipamento'!$J:$V,4,0),"Adicionado")</f>
        <v xml:space="preserve">Maracanaú-CE </v>
      </c>
    </row>
    <row r="164" spans="1:10">
      <c r="A164" s="108" t="s">
        <v>780</v>
      </c>
      <c r="B164" s="74" t="s">
        <v>1087</v>
      </c>
      <c r="C164" s="74" t="s">
        <v>81</v>
      </c>
      <c r="D164" s="105">
        <v>212256601040</v>
      </c>
      <c r="E164" s="74">
        <v>17573</v>
      </c>
      <c r="F164" s="2" t="s">
        <v>782</v>
      </c>
      <c r="H164" s="109">
        <v>44783</v>
      </c>
      <c r="I164" s="2">
        <f t="shared" si="4"/>
        <v>8</v>
      </c>
      <c r="J164" s="2" t="str">
        <f>IFERROR(VLOOKUP(D164,'Controle de equipamento'!$J:$V,4,0),"Adicionado")</f>
        <v xml:space="preserve">Maracanaú-CE </v>
      </c>
    </row>
    <row r="165" spans="1:10">
      <c r="A165" s="108" t="s">
        <v>780</v>
      </c>
      <c r="B165" s="74" t="s">
        <v>1030</v>
      </c>
      <c r="C165" s="74" t="s">
        <v>81</v>
      </c>
      <c r="D165" s="105">
        <v>150060001017</v>
      </c>
      <c r="E165" s="74">
        <v>17574</v>
      </c>
      <c r="F165" s="2" t="s">
        <v>782</v>
      </c>
      <c r="H165" s="109">
        <v>44783</v>
      </c>
      <c r="I165" s="2">
        <f t="shared" si="4"/>
        <v>8</v>
      </c>
      <c r="J165" s="2" t="str">
        <f>IFERROR(VLOOKUP(D165,'Controle de equipamento'!$J:$V,4,0),"Adicionado")</f>
        <v>Quixeré-CE</v>
      </c>
    </row>
    <row r="166" spans="1:10">
      <c r="A166" s="108" t="s">
        <v>780</v>
      </c>
      <c r="B166" s="74" t="s">
        <v>1454</v>
      </c>
      <c r="C166" s="74" t="s">
        <v>87</v>
      </c>
      <c r="D166" s="105">
        <v>59792</v>
      </c>
      <c r="E166" s="74">
        <v>17564</v>
      </c>
      <c r="F166" s="2" t="s">
        <v>782</v>
      </c>
      <c r="G166" s="2" t="s">
        <v>1455</v>
      </c>
      <c r="H166" s="109">
        <v>44784</v>
      </c>
      <c r="I166" s="2">
        <f t="shared" si="4"/>
        <v>8</v>
      </c>
      <c r="J166" s="2" t="str">
        <f>IFERROR(VLOOKUP(D166,'Controle de equipamento'!$J:$V,4,0),"Adicionado")</f>
        <v>Pecém-CE</v>
      </c>
    </row>
    <row r="167" spans="1:10">
      <c r="A167" s="108" t="s">
        <v>780</v>
      </c>
      <c r="B167" s="74" t="s">
        <v>1025</v>
      </c>
      <c r="C167" s="74" t="s">
        <v>197</v>
      </c>
      <c r="D167" s="105">
        <v>20090148</v>
      </c>
      <c r="E167" s="74">
        <v>17566</v>
      </c>
      <c r="F167" s="2" t="s">
        <v>782</v>
      </c>
      <c r="H167" s="109">
        <v>44784</v>
      </c>
      <c r="I167" s="2">
        <f t="shared" si="4"/>
        <v>8</v>
      </c>
      <c r="J167" s="2" t="str">
        <f>IFERROR(VLOOKUP(D167,'Controle de equipamento'!$J:$V,4,0),"Adicionado")</f>
        <v>Pecém-CE</v>
      </c>
    </row>
    <row r="168" spans="1:10">
      <c r="A168" s="108" t="s">
        <v>780</v>
      </c>
      <c r="B168" s="74" t="s">
        <v>818</v>
      </c>
      <c r="C168" s="74" t="s">
        <v>81</v>
      </c>
      <c r="D168" s="105">
        <v>1788818</v>
      </c>
      <c r="E168" s="74">
        <v>17567</v>
      </c>
      <c r="F168" s="2" t="s">
        <v>782</v>
      </c>
      <c r="H168" s="109">
        <v>44784</v>
      </c>
      <c r="I168" s="2">
        <f t="shared" si="4"/>
        <v>8</v>
      </c>
      <c r="J168" s="2" t="str">
        <f>IFERROR(VLOOKUP(D168,'Controle de equipamento'!$J:$V,4,0),"Adicionado")</f>
        <v>Pecém-CE</v>
      </c>
    </row>
    <row r="169" spans="1:10">
      <c r="A169" s="108" t="s">
        <v>780</v>
      </c>
      <c r="B169" s="74" t="s">
        <v>987</v>
      </c>
      <c r="C169" s="74" t="s">
        <v>87</v>
      </c>
      <c r="D169" s="105">
        <v>72555</v>
      </c>
      <c r="E169" s="74">
        <v>17568</v>
      </c>
      <c r="F169" s="2" t="s">
        <v>782</v>
      </c>
      <c r="H169" s="109">
        <v>44784</v>
      </c>
      <c r="I169" s="2">
        <f t="shared" si="4"/>
        <v>8</v>
      </c>
      <c r="J169" s="2" t="str">
        <f>IFERROR(VLOOKUP(D169,'Controle de equipamento'!$J:$V,4,0),"Adicionado")</f>
        <v>Pecém-CE</v>
      </c>
    </row>
    <row r="170" spans="1:10">
      <c r="A170" s="108" t="s">
        <v>780</v>
      </c>
      <c r="B170" s="74" t="s">
        <v>1026</v>
      </c>
      <c r="C170" s="74" t="s">
        <v>87</v>
      </c>
      <c r="D170" s="105">
        <v>72561</v>
      </c>
      <c r="E170" s="74">
        <v>17569</v>
      </c>
      <c r="F170" s="2" t="s">
        <v>782</v>
      </c>
      <c r="H170" s="109">
        <v>44784</v>
      </c>
      <c r="I170" s="2">
        <f t="shared" si="4"/>
        <v>8</v>
      </c>
      <c r="J170" s="2" t="str">
        <f>IFERROR(VLOOKUP(D170,'Controle de equipamento'!$J:$V,4,0),"Adicionado")</f>
        <v>Pecém-CE</v>
      </c>
    </row>
    <row r="171" spans="1:10">
      <c r="A171" s="108" t="s">
        <v>780</v>
      </c>
      <c r="B171" s="74" t="s">
        <v>1105</v>
      </c>
      <c r="C171" s="74" t="s">
        <v>81</v>
      </c>
      <c r="D171" s="105" t="s">
        <v>204</v>
      </c>
      <c r="E171" s="74">
        <v>17570</v>
      </c>
      <c r="F171" s="2" t="s">
        <v>782</v>
      </c>
      <c r="H171" s="109">
        <v>44784</v>
      </c>
      <c r="I171" s="2">
        <f t="shared" si="4"/>
        <v>8</v>
      </c>
      <c r="J171" s="2" t="str">
        <f>IFERROR(VLOOKUP(D171,'Controle de equipamento'!$J:$V,4,0),"Adicionado")</f>
        <v>Pecém-CE</v>
      </c>
    </row>
    <row r="172" spans="1:10">
      <c r="A172" s="108" t="s">
        <v>780</v>
      </c>
      <c r="B172" s="74" t="s">
        <v>894</v>
      </c>
      <c r="C172" s="74" t="s">
        <v>81</v>
      </c>
      <c r="D172" s="105">
        <v>1426206</v>
      </c>
      <c r="E172" s="74">
        <v>16642</v>
      </c>
      <c r="F172" s="2" t="s">
        <v>782</v>
      </c>
      <c r="H172" s="109">
        <v>44775</v>
      </c>
      <c r="I172" s="2">
        <f t="shared" si="4"/>
        <v>8</v>
      </c>
      <c r="J172" s="2" t="str">
        <f>IFERROR(VLOOKUP(D172,'Controle de equipamento'!$J:$V,4,0),"Adicionado")</f>
        <v>Camaçari-BA</v>
      </c>
    </row>
    <row r="173" spans="1:10">
      <c r="J173" s="2" t="str">
        <f>IFERROR(VLOOKUP(D173,'Controle de equipamento'!$J:$V,4,0),"Adicionado")</f>
        <v>Adicionado</v>
      </c>
    </row>
    <row r="174" spans="1:10">
      <c r="J174" s="2" t="str">
        <f>IFERROR(VLOOKUP(D174,'Controle de equipamento'!$J:$V,4,0),"Adicionado")</f>
        <v>Adicionado</v>
      </c>
    </row>
    <row r="175" spans="1:10">
      <c r="J175" s="2" t="str">
        <f>IFERROR(VLOOKUP(D175,'Controle de equipamento'!$J:$V,4,0),"Adicionado")</f>
        <v>Adicionado</v>
      </c>
    </row>
    <row r="176" spans="1:10">
      <c r="A176" s="108" t="s">
        <v>856</v>
      </c>
      <c r="B176" s="74" t="s">
        <v>804</v>
      </c>
      <c r="C176" s="74" t="s">
        <v>857</v>
      </c>
      <c r="D176" s="80">
        <v>1358800</v>
      </c>
      <c r="E176" s="74">
        <v>12326</v>
      </c>
      <c r="F176" s="2" t="s">
        <v>782</v>
      </c>
      <c r="G176" s="2" t="s">
        <v>858</v>
      </c>
      <c r="H176" s="109">
        <v>44333</v>
      </c>
      <c r="I176" s="2">
        <f t="shared" ref="I176:I239" si="5">IF(H176&lt;&gt;"",MONTH(H176),"")</f>
        <v>5</v>
      </c>
      <c r="J176" s="2" t="str">
        <f>IFERROR(VLOOKUP(D176,'Controle de equipamento'!$J:$V,4,0),"Adicionado")</f>
        <v>Alumínio-SP</v>
      </c>
    </row>
    <row r="177" spans="1:10">
      <c r="A177" s="108" t="s">
        <v>827</v>
      </c>
      <c r="B177" s="74" t="s">
        <v>859</v>
      </c>
      <c r="C177" s="74" t="s">
        <v>828</v>
      </c>
      <c r="D177" s="80">
        <v>4211535</v>
      </c>
      <c r="E177" s="74">
        <v>12317</v>
      </c>
      <c r="F177" s="2" t="s">
        <v>782</v>
      </c>
      <c r="H177" s="109">
        <v>44333</v>
      </c>
      <c r="I177" s="2">
        <f t="shared" si="5"/>
        <v>5</v>
      </c>
      <c r="J177" s="2" t="str">
        <f>IFERROR(VLOOKUP(D177,'Controle de equipamento'!$J:$V,4,0),"Adicionado")</f>
        <v>Alumínio-SP</v>
      </c>
    </row>
    <row r="178" spans="1:10">
      <c r="A178" s="108" t="s">
        <v>860</v>
      </c>
      <c r="B178" s="74" t="s">
        <v>859</v>
      </c>
      <c r="C178" s="74" t="s">
        <v>828</v>
      </c>
      <c r="D178" s="80">
        <v>4220739</v>
      </c>
      <c r="E178" s="74">
        <v>12337</v>
      </c>
      <c r="F178" s="2" t="s">
        <v>782</v>
      </c>
      <c r="H178" s="109">
        <v>44333</v>
      </c>
      <c r="I178" s="2">
        <f t="shared" si="5"/>
        <v>5</v>
      </c>
      <c r="J178" s="2" t="str">
        <f>IFERROR(VLOOKUP(D178,'Controle de equipamento'!$J:$V,4,0),"Adicionado")</f>
        <v>Alumínio-SP</v>
      </c>
    </row>
    <row r="179" spans="1:10">
      <c r="A179" s="108" t="s">
        <v>860</v>
      </c>
      <c r="B179" s="74" t="s">
        <v>743</v>
      </c>
      <c r="C179" s="74" t="s">
        <v>756</v>
      </c>
      <c r="D179" s="80" t="s">
        <v>764</v>
      </c>
      <c r="E179" s="74">
        <v>12343</v>
      </c>
      <c r="F179" s="2" t="s">
        <v>782</v>
      </c>
      <c r="H179" s="109">
        <v>44333</v>
      </c>
      <c r="I179" s="2">
        <f t="shared" si="5"/>
        <v>5</v>
      </c>
      <c r="J179" s="2" t="str">
        <f>IFERROR(VLOOKUP(D179,'Controle de equipamento'!$J:$V,4,0),"Adicionado")</f>
        <v>Adicionado</v>
      </c>
    </row>
    <row r="180" spans="1:10">
      <c r="A180" s="108" t="s">
        <v>860</v>
      </c>
      <c r="B180" s="74" t="s">
        <v>844</v>
      </c>
      <c r="C180" s="74" t="s">
        <v>861</v>
      </c>
      <c r="D180" s="80">
        <v>612331</v>
      </c>
      <c r="E180" s="74">
        <v>12321</v>
      </c>
      <c r="F180" s="2" t="s">
        <v>782</v>
      </c>
      <c r="H180" s="109">
        <v>44333</v>
      </c>
      <c r="I180" s="2">
        <f t="shared" si="5"/>
        <v>5</v>
      </c>
      <c r="J180" s="2" t="str">
        <f>IFERROR(VLOOKUP(D180,'Controle de equipamento'!$J:$V,4,0),"Adicionado")</f>
        <v>Alumínio-SP</v>
      </c>
    </row>
    <row r="181" spans="1:10">
      <c r="A181" s="108" t="s">
        <v>862</v>
      </c>
      <c r="B181" s="74" t="s">
        <v>863</v>
      </c>
      <c r="C181" s="74" t="s">
        <v>857</v>
      </c>
      <c r="D181" s="80" t="s">
        <v>603</v>
      </c>
      <c r="E181" s="74">
        <v>12319</v>
      </c>
      <c r="F181" s="2" t="s">
        <v>782</v>
      </c>
      <c r="G181" s="2" t="s">
        <v>864</v>
      </c>
      <c r="H181" s="109">
        <v>44333</v>
      </c>
      <c r="I181" s="2">
        <f t="shared" si="5"/>
        <v>5</v>
      </c>
      <c r="J181" s="2" t="str">
        <f>IFERROR(VLOOKUP(D181,'Controle de equipamento'!$J:$V,4,0),"Adicionado")</f>
        <v>Cotia -SP</v>
      </c>
    </row>
    <row r="182" spans="1:10">
      <c r="A182" s="108" t="s">
        <v>865</v>
      </c>
      <c r="B182" s="74" t="s">
        <v>804</v>
      </c>
      <c r="C182" s="74" t="s">
        <v>857</v>
      </c>
      <c r="D182" s="80" t="s">
        <v>601</v>
      </c>
      <c r="E182" s="74">
        <v>12331</v>
      </c>
      <c r="F182" s="2" t="s">
        <v>782</v>
      </c>
      <c r="G182" s="2" t="s">
        <v>866</v>
      </c>
      <c r="H182" s="109">
        <v>44333</v>
      </c>
      <c r="I182" s="2">
        <f t="shared" si="5"/>
        <v>5</v>
      </c>
      <c r="J182" s="2" t="str">
        <f>IFERROR(VLOOKUP(D182,'Controle de equipamento'!$J:$V,4,0),"Adicionado")</f>
        <v>Cotia -SP</v>
      </c>
    </row>
    <row r="183" spans="1:10">
      <c r="A183" s="108" t="s">
        <v>841</v>
      </c>
      <c r="B183" s="74" t="s">
        <v>842</v>
      </c>
      <c r="C183" s="74" t="s">
        <v>857</v>
      </c>
      <c r="D183" s="80">
        <v>160110001009</v>
      </c>
      <c r="E183" s="74">
        <v>12336</v>
      </c>
      <c r="F183" s="2" t="s">
        <v>782</v>
      </c>
      <c r="H183" s="109">
        <v>44333</v>
      </c>
      <c r="I183" s="2">
        <f t="shared" si="5"/>
        <v>5</v>
      </c>
      <c r="J183" s="2" t="str">
        <f>IFERROR(VLOOKUP(D183,'Controle de equipamento'!$J:$V,4,0),"Adicionado")</f>
        <v>Cotia -SP</v>
      </c>
    </row>
    <row r="184" spans="1:10">
      <c r="A184" s="108" t="s">
        <v>867</v>
      </c>
      <c r="B184" s="74" t="s">
        <v>868</v>
      </c>
      <c r="C184" s="74" t="s">
        <v>857</v>
      </c>
      <c r="D184" s="80" t="s">
        <v>602</v>
      </c>
      <c r="E184" s="74">
        <v>12335</v>
      </c>
      <c r="F184" s="2" t="s">
        <v>782</v>
      </c>
      <c r="H184" s="109">
        <v>44333</v>
      </c>
      <c r="I184" s="2">
        <f t="shared" si="5"/>
        <v>5</v>
      </c>
      <c r="J184" s="2" t="str">
        <f>IFERROR(VLOOKUP(D184,'Controle de equipamento'!$J:$V,4,0),"Adicionado")</f>
        <v>Cotia -SP</v>
      </c>
    </row>
    <row r="185" spans="1:10" ht="15.75">
      <c r="A185" s="108" t="s">
        <v>869</v>
      </c>
      <c r="B185" s="74" t="s">
        <v>859</v>
      </c>
      <c r="C185" s="74" t="s">
        <v>828</v>
      </c>
      <c r="D185" s="80" t="s">
        <v>615</v>
      </c>
      <c r="E185" s="74">
        <v>12341</v>
      </c>
      <c r="F185" s="2" t="s">
        <v>782</v>
      </c>
      <c r="G185" s="111" t="s">
        <v>870</v>
      </c>
      <c r="H185" s="109">
        <v>44333</v>
      </c>
      <c r="I185" s="2">
        <f t="shared" si="5"/>
        <v>5</v>
      </c>
      <c r="J185" s="2" t="str">
        <f>IFERROR(VLOOKUP(D185,'Controle de equipamento'!$J:$V,4,0),"Adicionado")</f>
        <v>Cotia -SP</v>
      </c>
    </row>
    <row r="186" spans="1:10">
      <c r="A186" s="108" t="s">
        <v>860</v>
      </c>
      <c r="B186" s="74" t="s">
        <v>844</v>
      </c>
      <c r="C186" s="74" t="s">
        <v>861</v>
      </c>
      <c r="D186" s="80">
        <v>585193</v>
      </c>
      <c r="E186" s="74">
        <v>12322</v>
      </c>
      <c r="F186" s="2" t="s">
        <v>782</v>
      </c>
      <c r="H186" s="109">
        <v>44333</v>
      </c>
      <c r="I186" s="2">
        <f t="shared" si="5"/>
        <v>5</v>
      </c>
      <c r="J186" s="2" t="str">
        <f>IFERROR(VLOOKUP(D186,'Controle de equipamento'!$J:$V,4,0),"Adicionado")</f>
        <v>ABC-SP</v>
      </c>
    </row>
    <row r="187" spans="1:10">
      <c r="A187" s="108" t="s">
        <v>871</v>
      </c>
      <c r="B187" s="74" t="s">
        <v>844</v>
      </c>
      <c r="C187" s="74" t="s">
        <v>861</v>
      </c>
      <c r="D187" s="80">
        <v>2296242</v>
      </c>
      <c r="E187" s="74">
        <v>12334</v>
      </c>
      <c r="F187" s="2" t="s">
        <v>782</v>
      </c>
      <c r="G187" s="2" t="s">
        <v>872</v>
      </c>
      <c r="H187" s="109">
        <v>44333</v>
      </c>
      <c r="I187" s="2">
        <f t="shared" si="5"/>
        <v>5</v>
      </c>
      <c r="J187" s="2" t="str">
        <f>IFERROR(VLOOKUP(D187,'Controle de equipamento'!$J:$V,4,0),"Adicionado")</f>
        <v>Cotia -SP</v>
      </c>
    </row>
    <row r="188" spans="1:10">
      <c r="A188" s="108" t="s">
        <v>860</v>
      </c>
      <c r="B188" s="74" t="s">
        <v>859</v>
      </c>
      <c r="C188" s="74" t="s">
        <v>828</v>
      </c>
      <c r="D188" s="80">
        <v>4239606</v>
      </c>
      <c r="E188" s="74">
        <v>12342</v>
      </c>
      <c r="F188" s="2" t="s">
        <v>782</v>
      </c>
      <c r="H188" s="109">
        <v>44333</v>
      </c>
      <c r="I188" s="2">
        <f t="shared" si="5"/>
        <v>5</v>
      </c>
      <c r="J188" s="2" t="str">
        <f>IFERROR(VLOOKUP(D188,'Controle de equipamento'!$J:$V,4,0),"Adicionado")</f>
        <v>Cotia -SP</v>
      </c>
    </row>
    <row r="189" spans="1:10">
      <c r="A189" s="108" t="s">
        <v>873</v>
      </c>
      <c r="B189" s="74" t="s">
        <v>868</v>
      </c>
      <c r="C189" s="74" t="s">
        <v>857</v>
      </c>
      <c r="D189" s="80" t="s">
        <v>599</v>
      </c>
      <c r="E189" s="74">
        <v>12327</v>
      </c>
      <c r="F189" s="2" t="s">
        <v>782</v>
      </c>
      <c r="H189" s="109">
        <v>44333</v>
      </c>
      <c r="I189" s="2">
        <f t="shared" si="5"/>
        <v>5</v>
      </c>
      <c r="J189" s="2" t="str">
        <f>IFERROR(VLOOKUP(D189,'Controle de equipamento'!$J:$V,4,0),"Adicionado")</f>
        <v>Cotia -SP</v>
      </c>
    </row>
    <row r="190" spans="1:10">
      <c r="A190" s="108" t="s">
        <v>860</v>
      </c>
      <c r="B190" s="74" t="s">
        <v>859</v>
      </c>
      <c r="C190" s="74" t="s">
        <v>828</v>
      </c>
      <c r="D190" s="80" t="s">
        <v>704</v>
      </c>
      <c r="E190" s="74">
        <v>12348</v>
      </c>
      <c r="F190" s="2" t="s">
        <v>782</v>
      </c>
      <c r="H190" s="109">
        <v>44333</v>
      </c>
      <c r="I190" s="2">
        <f t="shared" si="5"/>
        <v>5</v>
      </c>
      <c r="J190" s="2" t="str">
        <f>IFERROR(VLOOKUP(D190,'Controle de equipamento'!$J:$V,4,0),"Adicionado")</f>
        <v>São Paulo-SP</v>
      </c>
    </row>
    <row r="191" spans="1:10" ht="15.75">
      <c r="A191" s="108" t="s">
        <v>860</v>
      </c>
      <c r="B191" s="112" t="s">
        <v>859</v>
      </c>
      <c r="C191" s="112" t="s">
        <v>828</v>
      </c>
      <c r="D191" s="80">
        <v>614031</v>
      </c>
      <c r="E191" s="74">
        <v>12338</v>
      </c>
      <c r="F191" s="2" t="s">
        <v>782</v>
      </c>
      <c r="H191" s="109">
        <v>44333</v>
      </c>
      <c r="I191" s="2">
        <f t="shared" si="5"/>
        <v>5</v>
      </c>
      <c r="J191" s="2" t="str">
        <f>IFERROR(VLOOKUP(D191,'Controle de equipamento'!$J:$V,4,0),"Adicionado")</f>
        <v>São Paulo-SP</v>
      </c>
    </row>
    <row r="192" spans="1:10">
      <c r="A192" s="108" t="s">
        <v>860</v>
      </c>
      <c r="B192" s="74" t="s">
        <v>874</v>
      </c>
      <c r="C192" s="74" t="s">
        <v>861</v>
      </c>
      <c r="D192" s="80">
        <v>2901955</v>
      </c>
      <c r="E192" s="74">
        <v>12345</v>
      </c>
      <c r="F192" s="2" t="s">
        <v>782</v>
      </c>
      <c r="G192" s="2" t="s">
        <v>875</v>
      </c>
      <c r="H192" s="109">
        <v>44333</v>
      </c>
      <c r="I192" s="2">
        <f t="shared" si="5"/>
        <v>5</v>
      </c>
      <c r="J192" s="2" t="str">
        <f>IFERROR(VLOOKUP(D192,'Controle de equipamento'!$J:$V,4,0),"Adicionado")</f>
        <v>São Paulo-SP</v>
      </c>
    </row>
    <row r="193" spans="1:10">
      <c r="A193" s="108" t="s">
        <v>876</v>
      </c>
      <c r="B193" s="74" t="s">
        <v>877</v>
      </c>
      <c r="C193" s="74" t="s">
        <v>81</v>
      </c>
      <c r="D193" s="80">
        <v>142240001031</v>
      </c>
      <c r="E193" s="74">
        <v>12316</v>
      </c>
      <c r="F193" s="2" t="s">
        <v>782</v>
      </c>
      <c r="H193" s="109">
        <v>44333</v>
      </c>
      <c r="I193" s="2">
        <f t="shared" si="5"/>
        <v>5</v>
      </c>
      <c r="J193" s="2" t="str">
        <f>IFERROR(VLOOKUP(D193,'Controle de equipamento'!$J:$V,4,0),"Adicionado")</f>
        <v>Adicionado</v>
      </c>
    </row>
    <row r="194" spans="1:10">
      <c r="A194" s="108" t="s">
        <v>860</v>
      </c>
      <c r="B194" s="74" t="s">
        <v>874</v>
      </c>
      <c r="C194" s="74" t="s">
        <v>861</v>
      </c>
      <c r="D194" s="80">
        <v>2901959</v>
      </c>
      <c r="E194" s="74">
        <v>12340</v>
      </c>
      <c r="F194" s="2" t="s">
        <v>782</v>
      </c>
      <c r="H194" s="109">
        <v>44333</v>
      </c>
      <c r="I194" s="2">
        <f t="shared" si="5"/>
        <v>5</v>
      </c>
      <c r="J194" s="2" t="str">
        <f>IFERROR(VLOOKUP(D194,'Controle de equipamento'!$J:$V,4,0),"Adicionado")</f>
        <v>São Paulo-SP</v>
      </c>
    </row>
    <row r="195" spans="1:10">
      <c r="A195" s="108" t="s">
        <v>878</v>
      </c>
      <c r="B195" s="74" t="s">
        <v>877</v>
      </c>
      <c r="C195" s="74" t="s">
        <v>81</v>
      </c>
      <c r="D195" s="80" t="s">
        <v>595</v>
      </c>
      <c r="E195" s="74">
        <v>12332</v>
      </c>
      <c r="F195" s="2" t="s">
        <v>782</v>
      </c>
      <c r="H195" s="109">
        <v>44333</v>
      </c>
      <c r="I195" s="2">
        <f t="shared" si="5"/>
        <v>5</v>
      </c>
      <c r="J195" s="2" t="str">
        <f>IFERROR(VLOOKUP(D195,'Controle de equipamento'!$J:$V,4,0),"Adicionado")</f>
        <v>Cotia -SP</v>
      </c>
    </row>
    <row r="196" spans="1:10">
      <c r="A196" s="108" t="s">
        <v>860</v>
      </c>
      <c r="B196" s="74" t="s">
        <v>863</v>
      </c>
      <c r="C196" s="74" t="s">
        <v>81</v>
      </c>
      <c r="D196" s="80" t="s">
        <v>705</v>
      </c>
      <c r="E196" s="74">
        <v>12328</v>
      </c>
      <c r="F196" s="2" t="s">
        <v>782</v>
      </c>
      <c r="H196" s="109">
        <v>44333</v>
      </c>
      <c r="I196" s="2">
        <f t="shared" si="5"/>
        <v>5</v>
      </c>
      <c r="J196" s="2" t="str">
        <f>IFERROR(VLOOKUP(D196,'Controle de equipamento'!$J:$V,4,0),"Adicionado")</f>
        <v>São Paulo-SP</v>
      </c>
    </row>
    <row r="197" spans="1:10">
      <c r="A197" s="108" t="s">
        <v>879</v>
      </c>
      <c r="B197" s="74" t="s">
        <v>880</v>
      </c>
      <c r="C197" s="74" t="s">
        <v>881</v>
      </c>
      <c r="D197" s="80" t="s">
        <v>591</v>
      </c>
      <c r="E197" s="74">
        <v>12351</v>
      </c>
      <c r="F197" s="2" t="s">
        <v>782</v>
      </c>
      <c r="H197" s="109">
        <v>44333</v>
      </c>
      <c r="I197" s="2">
        <f t="shared" si="5"/>
        <v>5</v>
      </c>
      <c r="J197" s="2" t="str">
        <f>IFERROR(VLOOKUP(D197,'Controle de equipamento'!$J:$V,4,0),"Adicionado")</f>
        <v>Cotia -SP</v>
      </c>
    </row>
    <row r="198" spans="1:10">
      <c r="A198" s="108" t="s">
        <v>860</v>
      </c>
      <c r="B198" s="74" t="s">
        <v>882</v>
      </c>
      <c r="C198" s="74" t="s">
        <v>883</v>
      </c>
      <c r="D198" s="80">
        <v>4221160</v>
      </c>
      <c r="E198" s="74">
        <v>12366</v>
      </c>
      <c r="F198" s="2" t="s">
        <v>782</v>
      </c>
      <c r="G198" s="2" t="s">
        <v>884</v>
      </c>
      <c r="H198" s="109">
        <v>44333</v>
      </c>
      <c r="I198" s="2">
        <f t="shared" si="5"/>
        <v>5</v>
      </c>
      <c r="J198" s="2" t="str">
        <f>IFERROR(VLOOKUP(D198,'Controle de equipamento'!$J:$V,4,0),"Adicionado")</f>
        <v>Adicionado</v>
      </c>
    </row>
    <row r="199" spans="1:10">
      <c r="A199" s="108" t="s">
        <v>860</v>
      </c>
      <c r="B199" s="74" t="s">
        <v>882</v>
      </c>
      <c r="C199" s="74" t="s">
        <v>883</v>
      </c>
      <c r="D199" s="80" t="s">
        <v>616</v>
      </c>
      <c r="E199" s="74">
        <v>12339</v>
      </c>
      <c r="F199" s="2" t="s">
        <v>782</v>
      </c>
      <c r="G199" s="2" t="s">
        <v>885</v>
      </c>
      <c r="H199" s="109">
        <v>44333</v>
      </c>
      <c r="I199" s="2">
        <f t="shared" si="5"/>
        <v>5</v>
      </c>
      <c r="J199" s="2" t="str">
        <f>IFERROR(VLOOKUP(D199,'Controle de equipamento'!$J:$V,4,0),"Adicionado")</f>
        <v>Cotia -SP</v>
      </c>
    </row>
    <row r="200" spans="1:10">
      <c r="A200" s="108" t="s">
        <v>886</v>
      </c>
      <c r="B200" s="74" t="s">
        <v>887</v>
      </c>
      <c r="C200" s="74" t="s">
        <v>447</v>
      </c>
      <c r="D200" s="80" t="s">
        <v>604</v>
      </c>
      <c r="E200" s="74">
        <v>12356</v>
      </c>
      <c r="F200" s="2" t="s">
        <v>782</v>
      </c>
      <c r="H200" s="109">
        <v>44333</v>
      </c>
      <c r="I200" s="2">
        <f t="shared" si="5"/>
        <v>5</v>
      </c>
      <c r="J200" s="2" t="str">
        <f>IFERROR(VLOOKUP(D200,'Controle de equipamento'!$J:$V,4,0),"Adicionado")</f>
        <v>Cotia -SP</v>
      </c>
    </row>
    <row r="201" spans="1:10">
      <c r="A201" s="108" t="s">
        <v>888</v>
      </c>
      <c r="B201" s="74" t="s">
        <v>115</v>
      </c>
      <c r="C201" s="74" t="s">
        <v>881</v>
      </c>
      <c r="D201" s="80" t="s">
        <v>593</v>
      </c>
      <c r="E201" s="74">
        <v>12350</v>
      </c>
      <c r="F201" s="2" t="s">
        <v>782</v>
      </c>
      <c r="H201" s="109">
        <v>44333</v>
      </c>
      <c r="I201" s="2">
        <f t="shared" si="5"/>
        <v>5</v>
      </c>
      <c r="J201" s="2" t="str">
        <f>IFERROR(VLOOKUP(D201,'Controle de equipamento'!$J:$V,4,0),"Adicionado")</f>
        <v>Cotia -SP</v>
      </c>
    </row>
    <row r="202" spans="1:10">
      <c r="A202" s="108" t="s">
        <v>889</v>
      </c>
      <c r="B202" s="74" t="s">
        <v>115</v>
      </c>
      <c r="C202" s="74" t="s">
        <v>454</v>
      </c>
      <c r="D202" s="80" t="s">
        <v>605</v>
      </c>
      <c r="E202" s="74">
        <v>12354</v>
      </c>
      <c r="F202" s="2" t="s">
        <v>782</v>
      </c>
      <c r="H202" s="109">
        <v>44333</v>
      </c>
      <c r="I202" s="2">
        <f t="shared" si="5"/>
        <v>5</v>
      </c>
      <c r="J202" s="2" t="str">
        <f>IFERROR(VLOOKUP(D202,'Controle de equipamento'!$J:$V,4,0),"Adicionado")</f>
        <v>Cotia -SP</v>
      </c>
    </row>
    <row r="203" spans="1:10">
      <c r="A203" s="108" t="s">
        <v>860</v>
      </c>
      <c r="B203" s="74" t="s">
        <v>887</v>
      </c>
      <c r="C203" s="74" t="s">
        <v>444</v>
      </c>
      <c r="D203" s="80" t="s">
        <v>606</v>
      </c>
      <c r="E203" s="74">
        <v>12353</v>
      </c>
      <c r="F203" s="2" t="s">
        <v>782</v>
      </c>
      <c r="H203" s="109">
        <v>44333</v>
      </c>
      <c r="I203" s="2">
        <f t="shared" si="5"/>
        <v>5</v>
      </c>
      <c r="J203" s="2" t="str">
        <f>IFERROR(VLOOKUP(D203,'Controle de equipamento'!$J:$V,4,0),"Adicionado")</f>
        <v>Cotia -SP</v>
      </c>
    </row>
    <row r="204" spans="1:10">
      <c r="A204" s="108" t="s">
        <v>860</v>
      </c>
      <c r="B204" s="74" t="s">
        <v>887</v>
      </c>
      <c r="C204" s="74" t="s">
        <v>444</v>
      </c>
      <c r="D204" s="80" t="s">
        <v>443</v>
      </c>
      <c r="E204" s="74">
        <v>12355</v>
      </c>
      <c r="F204" s="2" t="s">
        <v>782</v>
      </c>
      <c r="H204" s="109">
        <v>44333</v>
      </c>
      <c r="I204" s="2">
        <f t="shared" si="5"/>
        <v>5</v>
      </c>
      <c r="J204" s="2" t="str">
        <f>IFERROR(VLOOKUP(D204,'Controle de equipamento'!$J:$V,4,0),"Adicionado")</f>
        <v>Duque de Caxias-RJ</v>
      </c>
    </row>
    <row r="205" spans="1:10">
      <c r="B205" s="74" t="s">
        <v>804</v>
      </c>
      <c r="C205" s="74" t="s">
        <v>81</v>
      </c>
      <c r="D205" s="80">
        <v>1217253</v>
      </c>
      <c r="E205" s="74">
        <v>12324</v>
      </c>
      <c r="F205" s="2" t="s">
        <v>782</v>
      </c>
      <c r="G205" s="2" t="s">
        <v>890</v>
      </c>
      <c r="H205" s="109">
        <v>44333</v>
      </c>
      <c r="I205" s="2">
        <f t="shared" si="5"/>
        <v>5</v>
      </c>
      <c r="J205" s="2" t="str">
        <f>IFERROR(VLOOKUP(D205,'Controle de equipamento'!$J:$V,4,0),"Adicionado")</f>
        <v>Duque de Caxias-RJ</v>
      </c>
    </row>
    <row r="206" spans="1:10">
      <c r="B206" s="74" t="s">
        <v>835</v>
      </c>
      <c r="C206" s="102" t="s">
        <v>449</v>
      </c>
      <c r="D206" s="80">
        <v>1827001035259</v>
      </c>
      <c r="E206" s="86">
        <v>12329</v>
      </c>
      <c r="F206" s="2" t="s">
        <v>782</v>
      </c>
      <c r="H206" s="109">
        <v>44333</v>
      </c>
      <c r="I206" s="2">
        <f t="shared" si="5"/>
        <v>5</v>
      </c>
      <c r="J206" s="2" t="str">
        <f>IFERROR(VLOOKUP(D206,'Controle de equipamento'!$J:$V,4,0),"Adicionado")</f>
        <v>Duque de Caxias-RJ</v>
      </c>
    </row>
    <row r="207" spans="1:10">
      <c r="B207" s="74" t="s">
        <v>891</v>
      </c>
      <c r="C207" s="102" t="s">
        <v>608</v>
      </c>
      <c r="D207" s="80" t="s">
        <v>607</v>
      </c>
      <c r="E207" s="86">
        <v>12347</v>
      </c>
      <c r="F207" s="2" t="s">
        <v>782</v>
      </c>
      <c r="H207" s="109">
        <v>44333</v>
      </c>
      <c r="I207" s="2">
        <f t="shared" si="5"/>
        <v>5</v>
      </c>
      <c r="J207" s="2" t="str">
        <f>IFERROR(VLOOKUP(D207,'Controle de equipamento'!$J:$V,4,0),"Adicionado")</f>
        <v>Cotia -SP</v>
      </c>
    </row>
    <row r="208" spans="1:10">
      <c r="B208" s="74" t="s">
        <v>892</v>
      </c>
      <c r="C208" s="102" t="s">
        <v>447</v>
      </c>
      <c r="D208" s="80">
        <v>28708450</v>
      </c>
      <c r="E208" s="86">
        <v>12352</v>
      </c>
      <c r="F208" s="2" t="s">
        <v>782</v>
      </c>
      <c r="H208" s="109">
        <v>44333</v>
      </c>
      <c r="I208" s="2">
        <f t="shared" si="5"/>
        <v>5</v>
      </c>
      <c r="J208" s="2" t="str">
        <f>IFERROR(VLOOKUP(D208,'Controle de equipamento'!$J:$V,4,0),"Adicionado")</f>
        <v>Duque de Caxias-RJ</v>
      </c>
    </row>
    <row r="209" spans="1:10">
      <c r="B209" s="74" t="s">
        <v>750</v>
      </c>
      <c r="C209" s="102" t="s">
        <v>766</v>
      </c>
      <c r="D209" s="80" t="s">
        <v>765</v>
      </c>
      <c r="E209" s="86">
        <v>12376</v>
      </c>
      <c r="F209" s="2" t="s">
        <v>782</v>
      </c>
      <c r="H209" s="109">
        <v>44333</v>
      </c>
      <c r="I209" s="2">
        <f t="shared" si="5"/>
        <v>5</v>
      </c>
      <c r="J209" s="2" t="str">
        <f>IFERROR(VLOOKUP(D209,'Controle de equipamento'!$J:$V,4,0),"Adicionado")</f>
        <v>Adicionado</v>
      </c>
    </row>
    <row r="210" spans="1:10">
      <c r="B210" s="74" t="s">
        <v>750</v>
      </c>
      <c r="C210" s="102" t="s">
        <v>766</v>
      </c>
      <c r="D210" s="80" t="s">
        <v>767</v>
      </c>
      <c r="E210" s="86">
        <v>12377</v>
      </c>
      <c r="F210" s="2" t="s">
        <v>782</v>
      </c>
      <c r="H210" s="109">
        <v>44333</v>
      </c>
      <c r="I210" s="2">
        <f t="shared" si="5"/>
        <v>5</v>
      </c>
      <c r="J210" s="2" t="str">
        <f>IFERROR(VLOOKUP(D210,'Controle de equipamento'!$J:$V,4,0),"Adicionado")</f>
        <v>Adicionado</v>
      </c>
    </row>
    <row r="211" spans="1:10">
      <c r="B211" s="74" t="s">
        <v>750</v>
      </c>
      <c r="C211" s="102" t="s">
        <v>56</v>
      </c>
      <c r="D211" s="80" t="s">
        <v>768</v>
      </c>
      <c r="E211" s="86">
        <v>12378</v>
      </c>
      <c r="F211" s="2" t="s">
        <v>782</v>
      </c>
      <c r="H211" s="109">
        <v>44333</v>
      </c>
      <c r="I211" s="2">
        <f t="shared" si="5"/>
        <v>5</v>
      </c>
      <c r="J211" s="2" t="str">
        <f>IFERROR(VLOOKUP(D211,'Controle de equipamento'!$J:$V,4,0),"Adicionado")</f>
        <v>Adicionado</v>
      </c>
    </row>
    <row r="212" spans="1:10">
      <c r="B212" s="74" t="s">
        <v>750</v>
      </c>
      <c r="C212" s="102" t="s">
        <v>56</v>
      </c>
      <c r="D212" s="80" t="s">
        <v>769</v>
      </c>
      <c r="E212" s="74">
        <v>12379</v>
      </c>
      <c r="F212" s="2" t="s">
        <v>782</v>
      </c>
      <c r="H212" s="109">
        <v>44333</v>
      </c>
      <c r="I212" s="2">
        <f t="shared" si="5"/>
        <v>5</v>
      </c>
      <c r="J212" s="2" t="str">
        <f>IFERROR(VLOOKUP(D212,'Controle de equipamento'!$J:$V,4,0),"Adicionado")</f>
        <v>Adicionado</v>
      </c>
    </row>
    <row r="213" spans="1:10">
      <c r="B213" s="74" t="s">
        <v>750</v>
      </c>
      <c r="C213" s="102" t="s">
        <v>756</v>
      </c>
      <c r="D213" s="80" t="s">
        <v>770</v>
      </c>
      <c r="E213" s="74">
        <v>12381</v>
      </c>
      <c r="F213" s="2" t="s">
        <v>782</v>
      </c>
      <c r="H213" s="109">
        <v>44333</v>
      </c>
      <c r="I213" s="2">
        <f t="shared" si="5"/>
        <v>5</v>
      </c>
      <c r="J213" s="2" t="str">
        <f>IFERROR(VLOOKUP(D213,'Controle de equipamento'!$J:$V,4,0),"Adicionado")</f>
        <v>Adicionado</v>
      </c>
    </row>
    <row r="214" spans="1:10">
      <c r="A214" s="108" t="s">
        <v>1204</v>
      </c>
      <c r="B214" s="74" t="s">
        <v>863</v>
      </c>
      <c r="C214" s="74" t="s">
        <v>81</v>
      </c>
      <c r="D214" s="80" t="s">
        <v>451</v>
      </c>
      <c r="E214" s="74">
        <v>12330</v>
      </c>
      <c r="F214" s="2" t="s">
        <v>782</v>
      </c>
      <c r="H214" s="109">
        <v>44333</v>
      </c>
      <c r="I214" s="2">
        <f t="shared" si="5"/>
        <v>5</v>
      </c>
      <c r="J214" s="2" t="str">
        <f>IFERROR(VLOOKUP(D214,'Controle de equipamento'!$J:$V,4,0),"Adicionado")</f>
        <v>Duque de Caxias-RJ</v>
      </c>
    </row>
    <row r="215" spans="1:10">
      <c r="A215" s="108" t="s">
        <v>893</v>
      </c>
      <c r="B215" s="74" t="s">
        <v>894</v>
      </c>
      <c r="C215" s="74" t="s">
        <v>81</v>
      </c>
      <c r="D215" s="80">
        <v>1281250</v>
      </c>
      <c r="E215" s="74">
        <v>12299</v>
      </c>
      <c r="F215" s="2" t="s">
        <v>782</v>
      </c>
      <c r="H215" s="109">
        <v>44368</v>
      </c>
      <c r="I215" s="2">
        <f t="shared" si="5"/>
        <v>6</v>
      </c>
      <c r="J215" s="2" t="str">
        <f>IFERROR(VLOOKUP(D215,'Controle de equipamento'!$J:$V,4,0),"Adicionado")</f>
        <v xml:space="preserve">Jaboatão dos Guararapes-PE </v>
      </c>
    </row>
    <row r="216" spans="1:10">
      <c r="A216" s="108" t="s">
        <v>895</v>
      </c>
      <c r="B216" s="74" t="s">
        <v>896</v>
      </c>
      <c r="C216" s="74" t="s">
        <v>81</v>
      </c>
      <c r="D216" s="80" t="s">
        <v>897</v>
      </c>
      <c r="E216" s="74">
        <v>12620</v>
      </c>
      <c r="F216" s="2" t="s">
        <v>782</v>
      </c>
      <c r="H216" s="109">
        <v>44368</v>
      </c>
      <c r="I216" s="2">
        <f t="shared" si="5"/>
        <v>6</v>
      </c>
      <c r="J216" s="2" t="str">
        <f>IFERROR(VLOOKUP(D216,'Controle de equipamento'!$J:$V,4,0),"Adicionado")</f>
        <v>Adicionado</v>
      </c>
    </row>
    <row r="217" spans="1:10">
      <c r="A217" s="108" t="s">
        <v>898</v>
      </c>
      <c r="B217" s="74" t="s">
        <v>899</v>
      </c>
      <c r="C217" s="74" t="s">
        <v>449</v>
      </c>
      <c r="D217" s="80">
        <v>1912001002164</v>
      </c>
      <c r="E217" s="74">
        <v>12621</v>
      </c>
      <c r="F217" s="2" t="s">
        <v>782</v>
      </c>
      <c r="H217" s="109">
        <v>44368</v>
      </c>
      <c r="I217" s="2">
        <f t="shared" si="5"/>
        <v>6</v>
      </c>
      <c r="J217" s="2" t="str">
        <f>IFERROR(VLOOKUP(D217,'Controle de equipamento'!$J:$V,4,0),"Adicionado")</f>
        <v>Adicionado</v>
      </c>
    </row>
    <row r="218" spans="1:10">
      <c r="A218" s="108" t="s">
        <v>900</v>
      </c>
      <c r="B218" s="74" t="s">
        <v>101</v>
      </c>
      <c r="C218" s="74" t="s">
        <v>722</v>
      </c>
      <c r="D218" s="80" t="s">
        <v>901</v>
      </c>
      <c r="E218" s="74">
        <v>12622</v>
      </c>
      <c r="F218" s="2" t="s">
        <v>782</v>
      </c>
      <c r="H218" s="109">
        <v>44368</v>
      </c>
      <c r="I218" s="2">
        <f t="shared" si="5"/>
        <v>6</v>
      </c>
      <c r="J218" s="2" t="str">
        <f>IFERROR(VLOOKUP(D218,'Controle de equipamento'!$J:$V,4,0),"Adicionado")</f>
        <v>Adicionado</v>
      </c>
    </row>
    <row r="219" spans="1:10">
      <c r="A219" s="113" t="s">
        <v>780</v>
      </c>
      <c r="B219" s="114" t="s">
        <v>101</v>
      </c>
      <c r="C219" s="114" t="s">
        <v>81</v>
      </c>
      <c r="D219" s="80" t="s">
        <v>780</v>
      </c>
      <c r="E219" s="114">
        <v>12623</v>
      </c>
      <c r="F219" s="110" t="s">
        <v>782</v>
      </c>
      <c r="G219" s="110" t="s">
        <v>902</v>
      </c>
      <c r="H219" s="115">
        <v>44368</v>
      </c>
      <c r="I219" s="110">
        <f t="shared" si="5"/>
        <v>6</v>
      </c>
      <c r="J219" s="2" t="str">
        <f>IFERROR(VLOOKUP(D219,'Controle de equipamento'!$J:$V,4,0),"Adicionado")</f>
        <v>Adicionado</v>
      </c>
    </row>
    <row r="220" spans="1:10">
      <c r="A220" s="113" t="s">
        <v>903</v>
      </c>
      <c r="B220" s="114" t="s">
        <v>565</v>
      </c>
      <c r="C220" s="114" t="s">
        <v>722</v>
      </c>
      <c r="D220" s="80" t="s">
        <v>904</v>
      </c>
      <c r="E220" s="114">
        <v>12624</v>
      </c>
      <c r="F220" s="110" t="s">
        <v>782</v>
      </c>
      <c r="G220" s="110" t="s">
        <v>905</v>
      </c>
      <c r="H220" s="115">
        <v>44368</v>
      </c>
      <c r="I220" s="110">
        <f t="shared" si="5"/>
        <v>6</v>
      </c>
      <c r="J220" s="2" t="str">
        <f>IFERROR(VLOOKUP(D220,'Controle de equipamento'!$J:$V,4,0),"Adicionado")</f>
        <v>Adicionado</v>
      </c>
    </row>
    <row r="221" spans="1:10">
      <c r="A221" s="108" t="s">
        <v>906</v>
      </c>
      <c r="B221" s="74" t="s">
        <v>565</v>
      </c>
      <c r="C221" s="74" t="s">
        <v>117</v>
      </c>
      <c r="D221" s="80" t="s">
        <v>724</v>
      </c>
      <c r="E221" s="74">
        <v>12625</v>
      </c>
      <c r="F221" s="2" t="s">
        <v>782</v>
      </c>
      <c r="H221" s="109">
        <v>44368</v>
      </c>
      <c r="I221" s="2">
        <f t="shared" si="5"/>
        <v>6</v>
      </c>
      <c r="J221" s="2" t="str">
        <f>IFERROR(VLOOKUP(D221,'Controle de equipamento'!$J:$V,4,0),"Adicionado")</f>
        <v>Sorocaba-SP</v>
      </c>
    </row>
    <row r="222" spans="1:10">
      <c r="A222" s="108" t="s">
        <v>907</v>
      </c>
      <c r="B222" s="74" t="s">
        <v>565</v>
      </c>
      <c r="C222" s="74" t="s">
        <v>449</v>
      </c>
      <c r="D222" s="80" t="s">
        <v>908</v>
      </c>
      <c r="E222" s="74">
        <v>12626</v>
      </c>
      <c r="F222" s="2" t="s">
        <v>782</v>
      </c>
      <c r="G222" s="108"/>
      <c r="H222" s="109">
        <v>44368</v>
      </c>
      <c r="I222" s="2">
        <f t="shared" si="5"/>
        <v>6</v>
      </c>
      <c r="J222" s="2" t="str">
        <f>IFERROR(VLOOKUP(D222,'Controle de equipamento'!$J:$V,4,0),"Adicionado")</f>
        <v>Adicionado</v>
      </c>
    </row>
    <row r="223" spans="1:10">
      <c r="A223" s="108" t="s">
        <v>909</v>
      </c>
      <c r="B223" s="74" t="s">
        <v>565</v>
      </c>
      <c r="C223" s="74" t="s">
        <v>449</v>
      </c>
      <c r="D223" s="80" t="s">
        <v>910</v>
      </c>
      <c r="E223" s="74">
        <v>12627</v>
      </c>
      <c r="F223" s="2" t="s">
        <v>782</v>
      </c>
      <c r="H223" s="109">
        <v>44368</v>
      </c>
      <c r="I223" s="2">
        <f t="shared" si="5"/>
        <v>6</v>
      </c>
      <c r="J223" s="2" t="str">
        <f>IFERROR(VLOOKUP(D223,'Controle de equipamento'!$J:$V,4,0),"Adicionado")</f>
        <v>Adicionado</v>
      </c>
    </row>
    <row r="224" spans="1:10">
      <c r="A224" s="108" t="s">
        <v>780</v>
      </c>
      <c r="B224" s="74" t="s">
        <v>952</v>
      </c>
      <c r="C224" s="74" t="s">
        <v>81</v>
      </c>
      <c r="D224" s="80" t="s">
        <v>520</v>
      </c>
      <c r="E224" s="74">
        <v>12612</v>
      </c>
      <c r="F224" s="2" t="s">
        <v>782</v>
      </c>
      <c r="H224" s="109">
        <v>44369</v>
      </c>
      <c r="I224" s="2">
        <f t="shared" si="5"/>
        <v>6</v>
      </c>
      <c r="J224" s="2" t="str">
        <f>IFERROR(VLOOKUP(D224,'Controle de equipamento'!$J:$V,4,0),"Adicionado")</f>
        <v>Adicionado</v>
      </c>
    </row>
    <row r="225" spans="1:10">
      <c r="A225" s="108" t="s">
        <v>780</v>
      </c>
      <c r="B225" s="74" t="s">
        <v>899</v>
      </c>
      <c r="C225" s="74" t="s">
        <v>828</v>
      </c>
      <c r="D225" s="80" t="s">
        <v>523</v>
      </c>
      <c r="E225" s="74">
        <v>12613</v>
      </c>
      <c r="F225" s="2" t="s">
        <v>782</v>
      </c>
      <c r="H225" s="109">
        <v>44369</v>
      </c>
      <c r="I225" s="2">
        <f t="shared" si="5"/>
        <v>6</v>
      </c>
      <c r="J225" s="2" t="str">
        <f>IFERROR(VLOOKUP(D225,'Controle de equipamento'!$J:$V,4,0),"Adicionado")</f>
        <v>Adicionado</v>
      </c>
    </row>
    <row r="226" spans="1:10">
      <c r="A226" s="108" t="s">
        <v>780</v>
      </c>
      <c r="B226" s="74" t="s">
        <v>950</v>
      </c>
      <c r="C226" s="74" t="s">
        <v>828</v>
      </c>
      <c r="D226" s="80" t="s">
        <v>524</v>
      </c>
      <c r="E226" s="74">
        <v>12614</v>
      </c>
      <c r="F226" s="2" t="s">
        <v>782</v>
      </c>
      <c r="H226" s="109">
        <v>44369</v>
      </c>
      <c r="I226" s="2">
        <f t="shared" si="5"/>
        <v>6</v>
      </c>
      <c r="J226" s="2" t="str">
        <f>IFERROR(VLOOKUP(D226,'Controle de equipamento'!$J:$V,4,0),"Adicionado")</f>
        <v>Adicionado</v>
      </c>
    </row>
    <row r="227" spans="1:10">
      <c r="A227" s="108" t="s">
        <v>780</v>
      </c>
      <c r="B227" s="74" t="s">
        <v>950</v>
      </c>
      <c r="C227" s="74" t="s">
        <v>828</v>
      </c>
      <c r="D227" s="80" t="s">
        <v>528</v>
      </c>
      <c r="E227" s="74">
        <v>12615</v>
      </c>
      <c r="F227" s="2" t="s">
        <v>782</v>
      </c>
      <c r="H227" s="109">
        <v>44369</v>
      </c>
      <c r="I227" s="2">
        <f t="shared" si="5"/>
        <v>6</v>
      </c>
      <c r="J227" s="2" t="str">
        <f>IFERROR(VLOOKUP(D227,'Controle de equipamento'!$J:$V,4,0),"Adicionado")</f>
        <v>Adicionado</v>
      </c>
    </row>
    <row r="228" spans="1:10">
      <c r="A228" s="108" t="s">
        <v>780</v>
      </c>
      <c r="B228" s="74" t="s">
        <v>950</v>
      </c>
      <c r="C228" s="74" t="s">
        <v>828</v>
      </c>
      <c r="D228" s="80" t="s">
        <v>527</v>
      </c>
      <c r="E228" s="74">
        <v>12616</v>
      </c>
      <c r="F228" s="2" t="s">
        <v>782</v>
      </c>
      <c r="G228" s="2" t="s">
        <v>958</v>
      </c>
      <c r="H228" s="109">
        <v>44369</v>
      </c>
      <c r="I228" s="2">
        <f t="shared" si="5"/>
        <v>6</v>
      </c>
      <c r="J228" s="2" t="str">
        <f>IFERROR(VLOOKUP(D228,'Controle de equipamento'!$J:$V,4,0),"Adicionado")</f>
        <v>Adicionado</v>
      </c>
    </row>
    <row r="229" spans="1:10">
      <c r="A229" s="108" t="s">
        <v>780</v>
      </c>
      <c r="B229" s="74" t="s">
        <v>950</v>
      </c>
      <c r="C229" s="74" t="s">
        <v>828</v>
      </c>
      <c r="D229" s="80" t="s">
        <v>525</v>
      </c>
      <c r="E229" s="74">
        <v>12617</v>
      </c>
      <c r="F229" s="2" t="s">
        <v>782</v>
      </c>
      <c r="H229" s="109">
        <v>44369</v>
      </c>
      <c r="I229" s="2">
        <f t="shared" si="5"/>
        <v>6</v>
      </c>
      <c r="J229" s="2" t="str">
        <f>IFERROR(VLOOKUP(D229,'Controle de equipamento'!$J:$V,4,0),"Adicionado")</f>
        <v>Adicionado</v>
      </c>
    </row>
    <row r="230" spans="1:10">
      <c r="A230" s="108" t="s">
        <v>780</v>
      </c>
      <c r="B230" s="74" t="s">
        <v>950</v>
      </c>
      <c r="C230" s="74" t="s">
        <v>828</v>
      </c>
      <c r="D230" s="80" t="s">
        <v>526</v>
      </c>
      <c r="E230" s="74">
        <v>12618</v>
      </c>
      <c r="F230" s="2" t="s">
        <v>782</v>
      </c>
      <c r="H230" s="109">
        <v>44369</v>
      </c>
      <c r="I230" s="2">
        <f t="shared" si="5"/>
        <v>6</v>
      </c>
      <c r="J230" s="2" t="str">
        <f>IFERROR(VLOOKUP(D230,'Controle de equipamento'!$J:$V,4,0),"Adicionado")</f>
        <v>Adicionado</v>
      </c>
    </row>
    <row r="231" spans="1:10">
      <c r="A231" s="108" t="s">
        <v>780</v>
      </c>
      <c r="B231" s="74" t="s">
        <v>911</v>
      </c>
      <c r="C231" s="74" t="s">
        <v>136</v>
      </c>
      <c r="D231" s="80">
        <v>768951</v>
      </c>
      <c r="E231" s="74">
        <v>12661</v>
      </c>
      <c r="F231" s="2" t="s">
        <v>782</v>
      </c>
      <c r="H231" s="109">
        <v>44370</v>
      </c>
      <c r="I231" s="2">
        <f t="shared" si="5"/>
        <v>6</v>
      </c>
      <c r="J231" s="2" t="str">
        <f>IFERROR(VLOOKUP(D231,'Controle de equipamento'!$J:$V,4,0),"Adicionado")</f>
        <v>Adicionado</v>
      </c>
    </row>
    <row r="232" spans="1:10">
      <c r="A232" s="113" t="s">
        <v>780</v>
      </c>
      <c r="B232" s="114" t="s">
        <v>912</v>
      </c>
      <c r="C232" s="114" t="s">
        <v>913</v>
      </c>
      <c r="D232" s="80">
        <v>756690243</v>
      </c>
      <c r="E232" s="114">
        <v>12662</v>
      </c>
      <c r="F232" s="110" t="s">
        <v>782</v>
      </c>
      <c r="G232" s="110" t="s">
        <v>914</v>
      </c>
      <c r="H232" s="115">
        <v>44370</v>
      </c>
      <c r="I232" s="2">
        <f t="shared" si="5"/>
        <v>6</v>
      </c>
      <c r="J232" s="2" t="str">
        <f>IFERROR(VLOOKUP(D232,'Controle de equipamento'!$J:$V,4,0),"Adicionado")</f>
        <v>Adicionado</v>
      </c>
    </row>
    <row r="233" spans="1:10">
      <c r="A233" s="108" t="s">
        <v>915</v>
      </c>
      <c r="B233" s="74" t="s">
        <v>916</v>
      </c>
      <c r="C233" s="74" t="s">
        <v>81</v>
      </c>
      <c r="D233" s="80" t="s">
        <v>669</v>
      </c>
      <c r="E233" s="74">
        <v>12663</v>
      </c>
      <c r="F233" s="2" t="s">
        <v>782</v>
      </c>
      <c r="H233" s="109">
        <v>44370</v>
      </c>
      <c r="I233" s="2">
        <f t="shared" si="5"/>
        <v>6</v>
      </c>
      <c r="J233" s="2" t="str">
        <f>IFERROR(VLOOKUP(D233,'Controle de equipamento'!$J:$V,4,0),"Adicionado")</f>
        <v>Santo André-SP</v>
      </c>
    </row>
    <row r="234" spans="1:10">
      <c r="A234" s="108" t="s">
        <v>917</v>
      </c>
      <c r="B234" s="74" t="s">
        <v>918</v>
      </c>
      <c r="C234" s="74" t="s">
        <v>87</v>
      </c>
      <c r="D234" s="80" t="s">
        <v>919</v>
      </c>
      <c r="E234" s="74">
        <v>12664</v>
      </c>
      <c r="F234" s="2" t="s">
        <v>782</v>
      </c>
      <c r="H234" s="109">
        <v>44370</v>
      </c>
      <c r="I234" s="2">
        <f t="shared" si="5"/>
        <v>6</v>
      </c>
      <c r="J234" s="2" t="str">
        <f>IFERROR(VLOOKUP(D234,'Controle de equipamento'!$J:$V,4,0),"Adicionado")</f>
        <v>Adicionado</v>
      </c>
    </row>
    <row r="235" spans="1:10">
      <c r="A235" s="108" t="s">
        <v>780</v>
      </c>
      <c r="B235" s="74" t="s">
        <v>920</v>
      </c>
      <c r="C235" s="74" t="s">
        <v>81</v>
      </c>
      <c r="D235" s="80" t="s">
        <v>695</v>
      </c>
      <c r="E235" s="74">
        <v>12665</v>
      </c>
      <c r="F235" s="2" t="s">
        <v>782</v>
      </c>
      <c r="H235" s="109">
        <v>44370</v>
      </c>
      <c r="I235" s="2">
        <f t="shared" si="5"/>
        <v>6</v>
      </c>
      <c r="J235" s="2" t="str">
        <f>IFERROR(VLOOKUP(D235,'Controle de equipamento'!$J:$V,4,0),"Adicionado")</f>
        <v>São José dos Campos-SP</v>
      </c>
    </row>
    <row r="236" spans="1:10">
      <c r="A236" s="108" t="s">
        <v>780</v>
      </c>
      <c r="B236" s="74" t="s">
        <v>921</v>
      </c>
      <c r="C236" s="74" t="s">
        <v>922</v>
      </c>
      <c r="D236" s="80">
        <v>12587</v>
      </c>
      <c r="E236" s="74">
        <v>12666</v>
      </c>
      <c r="F236" s="2" t="s">
        <v>782</v>
      </c>
      <c r="H236" s="109">
        <v>44370</v>
      </c>
      <c r="I236" s="2">
        <f t="shared" si="5"/>
        <v>6</v>
      </c>
      <c r="J236" s="2" t="str">
        <f>IFERROR(VLOOKUP(D236,'Controle de equipamento'!$J:$V,4,0),"Adicionado")</f>
        <v>Adicionado</v>
      </c>
    </row>
    <row r="237" spans="1:10">
      <c r="A237" s="108" t="s">
        <v>780</v>
      </c>
      <c r="B237" s="74" t="s">
        <v>923</v>
      </c>
      <c r="C237" s="74" t="s">
        <v>924</v>
      </c>
      <c r="D237" s="80" t="s">
        <v>925</v>
      </c>
      <c r="E237" s="74">
        <v>12667</v>
      </c>
      <c r="F237" s="2" t="s">
        <v>782</v>
      </c>
      <c r="H237" s="109">
        <v>44370</v>
      </c>
      <c r="I237" s="110">
        <f t="shared" si="5"/>
        <v>6</v>
      </c>
      <c r="J237" s="2" t="str">
        <f>IFERROR(VLOOKUP(D237,'Controle de equipamento'!$J:$V,4,0),"Adicionado")</f>
        <v>Adicionado</v>
      </c>
    </row>
    <row r="238" spans="1:10">
      <c r="A238" s="108" t="s">
        <v>780</v>
      </c>
      <c r="B238" s="74" t="s">
        <v>920</v>
      </c>
      <c r="C238" s="74" t="s">
        <v>81</v>
      </c>
      <c r="D238" s="80" t="s">
        <v>926</v>
      </c>
      <c r="E238" s="74">
        <v>12668</v>
      </c>
      <c r="F238" s="2" t="s">
        <v>782</v>
      </c>
      <c r="G238" s="2" t="s">
        <v>927</v>
      </c>
      <c r="H238" s="109">
        <v>44370</v>
      </c>
      <c r="I238" s="110">
        <f t="shared" si="5"/>
        <v>6</v>
      </c>
      <c r="J238" s="2" t="str">
        <f>IFERROR(VLOOKUP(D238,'Controle de equipamento'!$J:$V,4,0),"Adicionado")</f>
        <v>Adicionado</v>
      </c>
    </row>
    <row r="239" spans="1:10">
      <c r="A239" s="108" t="s">
        <v>780</v>
      </c>
      <c r="B239" s="74" t="s">
        <v>928</v>
      </c>
      <c r="C239" s="74" t="s">
        <v>87</v>
      </c>
      <c r="D239" s="80" t="s">
        <v>929</v>
      </c>
      <c r="E239" s="74">
        <v>12669</v>
      </c>
      <c r="F239" s="2" t="s">
        <v>782</v>
      </c>
      <c r="H239" s="109">
        <v>44370</v>
      </c>
      <c r="I239" s="2">
        <f t="shared" si="5"/>
        <v>6</v>
      </c>
      <c r="J239" s="2" t="str">
        <f>IFERROR(VLOOKUP(D239,'Controle de equipamento'!$J:$V,4,0),"Adicionado")</f>
        <v>Adicionado</v>
      </c>
    </row>
    <row r="240" spans="1:10">
      <c r="A240" s="108" t="s">
        <v>930</v>
      </c>
      <c r="B240" s="74" t="s">
        <v>931</v>
      </c>
      <c r="C240" s="74" t="s">
        <v>81</v>
      </c>
      <c r="D240" s="80" t="s">
        <v>667</v>
      </c>
      <c r="E240" s="74">
        <v>12670</v>
      </c>
      <c r="F240" s="2" t="s">
        <v>782</v>
      </c>
      <c r="G240" s="2" t="s">
        <v>932</v>
      </c>
      <c r="H240" s="109">
        <v>44370</v>
      </c>
      <c r="I240" s="2">
        <f t="shared" ref="I240:I303" si="6">IF(H240&lt;&gt;"",MONTH(H240),"")</f>
        <v>6</v>
      </c>
      <c r="J240" s="2" t="str">
        <f>IFERROR(VLOOKUP(D240,'Controle de equipamento'!$J:$V,4,0),"Adicionado")</f>
        <v>Santo André-SP</v>
      </c>
    </row>
    <row r="241" spans="1:10">
      <c r="A241" s="108" t="s">
        <v>780</v>
      </c>
      <c r="B241" s="74" t="s">
        <v>933</v>
      </c>
      <c r="C241" s="74" t="s">
        <v>87</v>
      </c>
      <c r="D241" s="80" t="s">
        <v>934</v>
      </c>
      <c r="E241" s="74">
        <v>12671</v>
      </c>
      <c r="F241" s="2" t="s">
        <v>782</v>
      </c>
      <c r="H241" s="109">
        <v>44370</v>
      </c>
      <c r="I241" s="2">
        <f t="shared" si="6"/>
        <v>6</v>
      </c>
      <c r="J241" s="2" t="str">
        <f>IFERROR(VLOOKUP(D241,'Controle de equipamento'!$J:$V,4,0),"Adicionado")</f>
        <v>Adicionado</v>
      </c>
    </row>
    <row r="242" spans="1:10">
      <c r="A242" s="108" t="s">
        <v>935</v>
      </c>
      <c r="B242" s="74" t="s">
        <v>936</v>
      </c>
      <c r="C242" s="74" t="s">
        <v>81</v>
      </c>
      <c r="D242" s="80" t="s">
        <v>937</v>
      </c>
      <c r="E242" s="74">
        <v>12672</v>
      </c>
      <c r="F242" s="2" t="s">
        <v>782</v>
      </c>
      <c r="G242" s="2" t="s">
        <v>938</v>
      </c>
      <c r="H242" s="109">
        <v>44370</v>
      </c>
      <c r="I242" s="2">
        <f t="shared" si="6"/>
        <v>6</v>
      </c>
      <c r="J242" s="2" t="str">
        <f>IFERROR(VLOOKUP(D242,'Controle de equipamento'!$J:$V,4,0),"Adicionado")</f>
        <v>Adicionado</v>
      </c>
    </row>
    <row r="243" spans="1:10">
      <c r="A243" s="108" t="s">
        <v>939</v>
      </c>
      <c r="B243" s="74" t="s">
        <v>940</v>
      </c>
      <c r="C243" s="74" t="s">
        <v>941</v>
      </c>
      <c r="D243" s="80" t="s">
        <v>942</v>
      </c>
      <c r="E243" s="74">
        <v>12673</v>
      </c>
      <c r="F243" s="2" t="s">
        <v>782</v>
      </c>
      <c r="G243" s="2" t="s">
        <v>943</v>
      </c>
      <c r="H243" s="109">
        <v>44370</v>
      </c>
      <c r="I243" s="2">
        <f t="shared" si="6"/>
        <v>6</v>
      </c>
      <c r="J243" s="2" t="str">
        <f>IFERROR(VLOOKUP(D243,'Controle de equipamento'!$J:$V,4,0),"Adicionado")</f>
        <v>Adicionado</v>
      </c>
    </row>
    <row r="244" spans="1:10">
      <c r="A244" s="108" t="s">
        <v>831</v>
      </c>
      <c r="B244" s="74" t="s">
        <v>931</v>
      </c>
      <c r="C244" s="74" t="s">
        <v>81</v>
      </c>
      <c r="D244" s="80" t="s">
        <v>678</v>
      </c>
      <c r="E244" s="74">
        <v>12674</v>
      </c>
      <c r="F244" s="2" t="s">
        <v>782</v>
      </c>
      <c r="G244" s="2" t="s">
        <v>944</v>
      </c>
      <c r="H244" s="109">
        <v>44370</v>
      </c>
      <c r="I244" s="2">
        <f t="shared" si="6"/>
        <v>6</v>
      </c>
      <c r="J244" s="2" t="str">
        <f>IFERROR(VLOOKUP(D244,'Controle de equipamento'!$J:$V,4,0),"Adicionado")</f>
        <v>Santo André-SP</v>
      </c>
    </row>
    <row r="245" spans="1:10">
      <c r="A245" s="108" t="s">
        <v>945</v>
      </c>
      <c r="B245" s="74" t="s">
        <v>946</v>
      </c>
      <c r="C245" s="74" t="s">
        <v>87</v>
      </c>
      <c r="D245" s="80" t="s">
        <v>947</v>
      </c>
      <c r="E245" s="74">
        <v>12675</v>
      </c>
      <c r="F245" s="2" t="s">
        <v>782</v>
      </c>
      <c r="H245" s="109">
        <v>44371</v>
      </c>
      <c r="I245" s="2">
        <f t="shared" si="6"/>
        <v>6</v>
      </c>
      <c r="J245" s="2" t="str">
        <f>IFERROR(VLOOKUP(D245,'Controle de equipamento'!$J:$V,4,0),"Adicionado")</f>
        <v>Adicionado</v>
      </c>
    </row>
    <row r="246" spans="1:10">
      <c r="A246" s="108" t="s">
        <v>780</v>
      </c>
      <c r="B246" s="74" t="s">
        <v>946</v>
      </c>
      <c r="C246" s="74" t="s">
        <v>87</v>
      </c>
      <c r="D246" s="80" t="s">
        <v>780</v>
      </c>
      <c r="E246" s="74">
        <v>12676</v>
      </c>
      <c r="F246" s="2" t="s">
        <v>782</v>
      </c>
      <c r="H246" s="109">
        <v>44371</v>
      </c>
      <c r="I246" s="2">
        <f t="shared" si="6"/>
        <v>6</v>
      </c>
      <c r="J246" s="2" t="str">
        <f>IFERROR(VLOOKUP(D246,'Controle de equipamento'!$J:$V,4,0),"Adicionado")</f>
        <v>Adicionado</v>
      </c>
    </row>
    <row r="247" spans="1:10">
      <c r="A247" s="108" t="s">
        <v>780</v>
      </c>
      <c r="B247" s="74" t="s">
        <v>877</v>
      </c>
      <c r="C247" s="74" t="s">
        <v>81</v>
      </c>
      <c r="D247" s="80" t="s">
        <v>423</v>
      </c>
      <c r="E247" s="74">
        <v>12677</v>
      </c>
      <c r="F247" s="2" t="s">
        <v>782</v>
      </c>
      <c r="H247" s="109">
        <v>44371</v>
      </c>
      <c r="I247" s="2">
        <f t="shared" si="6"/>
        <v>6</v>
      </c>
      <c r="J247" s="2" t="str">
        <f>IFERROR(VLOOKUP(D247,'Controle de equipamento'!$J:$V,4,0),"Adicionado")</f>
        <v>Adicionado</v>
      </c>
    </row>
    <row r="248" spans="1:10">
      <c r="A248" s="108" t="s">
        <v>780</v>
      </c>
      <c r="B248" s="74" t="s">
        <v>565</v>
      </c>
      <c r="C248" s="74" t="s">
        <v>266</v>
      </c>
      <c r="D248" s="80" t="s">
        <v>428</v>
      </c>
      <c r="E248" s="74">
        <v>12678</v>
      </c>
      <c r="F248" s="2" t="s">
        <v>782</v>
      </c>
      <c r="G248" s="2" t="s">
        <v>948</v>
      </c>
      <c r="H248" s="109">
        <v>44371</v>
      </c>
      <c r="I248" s="2">
        <f t="shared" si="6"/>
        <v>6</v>
      </c>
      <c r="J248" s="2" t="str">
        <f>IFERROR(VLOOKUP(D248,'Controle de equipamento'!$J:$V,4,0),"Adicionado")</f>
        <v>Adicionado</v>
      </c>
    </row>
    <row r="249" spans="1:10">
      <c r="A249" s="108" t="s">
        <v>780</v>
      </c>
      <c r="B249" s="74" t="s">
        <v>899</v>
      </c>
      <c r="C249" s="74" t="s">
        <v>266</v>
      </c>
      <c r="D249" s="80" t="s">
        <v>426</v>
      </c>
      <c r="E249" s="74">
        <v>12679</v>
      </c>
      <c r="F249" s="2" t="s">
        <v>782</v>
      </c>
      <c r="G249" s="2" t="s">
        <v>949</v>
      </c>
      <c r="H249" s="109">
        <v>44371</v>
      </c>
      <c r="I249" s="2">
        <f t="shared" si="6"/>
        <v>6</v>
      </c>
      <c r="J249" s="2" t="str">
        <f>IFERROR(VLOOKUP(D249,'Controle de equipamento'!$J:$V,4,0),"Adicionado")</f>
        <v>Adicionado</v>
      </c>
    </row>
    <row r="250" spans="1:10">
      <c r="A250" s="108" t="s">
        <v>780</v>
      </c>
      <c r="B250" s="74" t="s">
        <v>950</v>
      </c>
      <c r="C250" s="74" t="s">
        <v>828</v>
      </c>
      <c r="D250" s="80" t="s">
        <v>427</v>
      </c>
      <c r="E250" s="74">
        <v>12710</v>
      </c>
      <c r="F250" s="2" t="s">
        <v>782</v>
      </c>
      <c r="H250" s="109">
        <v>44371</v>
      </c>
      <c r="I250" s="2">
        <f t="shared" si="6"/>
        <v>6</v>
      </c>
      <c r="J250" s="2" t="str">
        <f>IFERROR(VLOOKUP(D250,'Controle de equipamento'!$J:$V,4,0),"Adicionado")</f>
        <v>Adicionado</v>
      </c>
    </row>
    <row r="251" spans="1:10">
      <c r="A251" s="108" t="s">
        <v>951</v>
      </c>
      <c r="B251" s="74" t="s">
        <v>952</v>
      </c>
      <c r="C251" s="74" t="s">
        <v>81</v>
      </c>
      <c r="D251" s="80" t="s">
        <v>953</v>
      </c>
      <c r="E251" s="74">
        <v>12717</v>
      </c>
      <c r="F251" s="2" t="s">
        <v>782</v>
      </c>
      <c r="G251" s="2" t="s">
        <v>954</v>
      </c>
      <c r="H251" s="109">
        <v>44372</v>
      </c>
      <c r="I251" s="2">
        <f t="shared" si="6"/>
        <v>6</v>
      </c>
      <c r="J251" s="2" t="str">
        <f>IFERROR(VLOOKUP(D251,'Controle de equipamento'!$J:$V,4,0),"Adicionado")</f>
        <v>Adicionado</v>
      </c>
    </row>
    <row r="252" spans="1:10">
      <c r="A252" s="108" t="s">
        <v>955</v>
      </c>
      <c r="B252" s="74" t="s">
        <v>101</v>
      </c>
      <c r="C252" s="74" t="s">
        <v>81</v>
      </c>
      <c r="D252" s="80">
        <v>940600030283</v>
      </c>
      <c r="E252" s="74">
        <v>12718</v>
      </c>
      <c r="F252" s="2" t="s">
        <v>782</v>
      </c>
      <c r="H252" s="109">
        <v>44372</v>
      </c>
      <c r="I252" s="2">
        <f t="shared" si="6"/>
        <v>6</v>
      </c>
      <c r="J252" s="2" t="str">
        <f>IFERROR(VLOOKUP(D252,'Controle de equipamento'!$J:$V,4,0),"Adicionado")</f>
        <v>São Paulo-SP</v>
      </c>
    </row>
    <row r="253" spans="1:10">
      <c r="A253" s="108" t="s">
        <v>956</v>
      </c>
      <c r="B253" s="74" t="s">
        <v>565</v>
      </c>
      <c r="C253" s="74" t="s">
        <v>136</v>
      </c>
      <c r="D253" s="80" t="s">
        <v>957</v>
      </c>
      <c r="E253" s="74">
        <v>12719</v>
      </c>
      <c r="F253" s="2" t="s">
        <v>782</v>
      </c>
      <c r="H253" s="109">
        <v>44372</v>
      </c>
      <c r="I253" s="2">
        <f t="shared" si="6"/>
        <v>6</v>
      </c>
      <c r="J253" s="2" t="str">
        <f>IFERROR(VLOOKUP(D253,'Controle de equipamento'!$J:$V,4,0),"Adicionado")</f>
        <v>Adicionado</v>
      </c>
    </row>
    <row r="254" spans="1:10">
      <c r="A254" t="s">
        <v>780</v>
      </c>
      <c r="B254" s="47" t="s">
        <v>959</v>
      </c>
      <c r="C254" s="47" t="s">
        <v>117</v>
      </c>
      <c r="D254" s="80" t="s">
        <v>960</v>
      </c>
      <c r="E254" s="74">
        <v>13163</v>
      </c>
      <c r="F254" s="2" t="s">
        <v>782</v>
      </c>
      <c r="H254" s="109">
        <v>44397</v>
      </c>
      <c r="I254" s="2">
        <f t="shared" si="6"/>
        <v>7</v>
      </c>
      <c r="J254" s="2" t="str">
        <f>IFERROR(VLOOKUP(D254,'Controle de equipamento'!$J:$V,4,0),"Adicionado")</f>
        <v>Adicionado</v>
      </c>
    </row>
    <row r="255" spans="1:10">
      <c r="A255" t="s">
        <v>961</v>
      </c>
      <c r="B255" s="47" t="s">
        <v>962</v>
      </c>
      <c r="C255" s="47" t="s">
        <v>81</v>
      </c>
      <c r="D255" s="80" t="s">
        <v>963</v>
      </c>
      <c r="E255" s="116">
        <v>13165</v>
      </c>
      <c r="F255" s="2" t="s">
        <v>782</v>
      </c>
      <c r="H255" s="109">
        <v>44397</v>
      </c>
      <c r="I255" s="2">
        <f t="shared" si="6"/>
        <v>7</v>
      </c>
      <c r="J255" s="2" t="str">
        <f>IFERROR(VLOOKUP(D255,'Controle de equipamento'!$J:$V,4,0),"Adicionado")</f>
        <v>Adicionado</v>
      </c>
    </row>
    <row r="256" spans="1:10">
      <c r="A256" s="108" t="s">
        <v>964</v>
      </c>
      <c r="B256" s="47" t="s">
        <v>965</v>
      </c>
      <c r="C256" s="47" t="s">
        <v>966</v>
      </c>
      <c r="D256" s="80" t="s">
        <v>967</v>
      </c>
      <c r="E256" s="116">
        <v>13164</v>
      </c>
      <c r="F256" s="2" t="s">
        <v>782</v>
      </c>
      <c r="H256" s="109">
        <v>44397</v>
      </c>
      <c r="I256" s="2">
        <f t="shared" si="6"/>
        <v>7</v>
      </c>
      <c r="J256" s="2" t="str">
        <f>IFERROR(VLOOKUP(D256,'Controle de equipamento'!$J:$V,4,0),"Adicionado")</f>
        <v>Adicionado</v>
      </c>
    </row>
    <row r="257" spans="1:10">
      <c r="A257" t="s">
        <v>968</v>
      </c>
      <c r="B257" s="47" t="s">
        <v>969</v>
      </c>
      <c r="C257" s="47" t="s">
        <v>966</v>
      </c>
      <c r="D257" s="80" t="s">
        <v>970</v>
      </c>
      <c r="E257" s="116">
        <v>13166</v>
      </c>
      <c r="F257" s="2" t="s">
        <v>782</v>
      </c>
      <c r="H257" s="109">
        <v>44397</v>
      </c>
      <c r="I257" s="2">
        <f t="shared" si="6"/>
        <v>7</v>
      </c>
      <c r="J257" s="2" t="str">
        <f>IFERROR(VLOOKUP(D257,'Controle de equipamento'!$J:$V,4,0),"Adicionado")</f>
        <v>Adicionado</v>
      </c>
    </row>
    <row r="258" spans="1:10">
      <c r="A258" s="108" t="s">
        <v>780</v>
      </c>
      <c r="B258" s="74" t="s">
        <v>972</v>
      </c>
      <c r="C258" s="74" t="s">
        <v>81</v>
      </c>
      <c r="D258" s="80" t="s">
        <v>359</v>
      </c>
      <c r="E258" s="74">
        <v>13217</v>
      </c>
      <c r="F258" s="2" t="s">
        <v>782</v>
      </c>
      <c r="H258" s="109">
        <v>44398</v>
      </c>
      <c r="I258" s="2">
        <f t="shared" si="6"/>
        <v>7</v>
      </c>
      <c r="J258" s="2" t="str">
        <f>IFERROR(VLOOKUP(D258,'Controle de equipamento'!$J:$V,4,0),"Adicionado")</f>
        <v>Nova Olimpia-MT</v>
      </c>
    </row>
    <row r="259" spans="1:10">
      <c r="A259" s="108" t="s">
        <v>780</v>
      </c>
      <c r="B259" s="74" t="s">
        <v>849</v>
      </c>
      <c r="C259" s="74" t="s">
        <v>81</v>
      </c>
      <c r="D259" s="80" t="s">
        <v>363</v>
      </c>
      <c r="E259" s="74">
        <v>13218</v>
      </c>
      <c r="F259" s="2" t="s">
        <v>782</v>
      </c>
      <c r="H259" s="109">
        <v>44398</v>
      </c>
      <c r="I259" s="2">
        <f t="shared" si="6"/>
        <v>7</v>
      </c>
      <c r="J259" s="2" t="str">
        <f>IFERROR(VLOOKUP(D259,'Controle de equipamento'!$J:$V,4,0),"Adicionado")</f>
        <v>Nova Olimpia-MT</v>
      </c>
    </row>
    <row r="260" spans="1:10">
      <c r="A260" s="108" t="s">
        <v>780</v>
      </c>
      <c r="B260" s="74" t="s">
        <v>977</v>
      </c>
      <c r="C260" s="74" t="s">
        <v>978</v>
      </c>
      <c r="D260" s="80" t="s">
        <v>365</v>
      </c>
      <c r="E260" s="74">
        <v>13219</v>
      </c>
      <c r="F260" s="2" t="s">
        <v>782</v>
      </c>
      <c r="H260" s="109">
        <v>44398</v>
      </c>
      <c r="I260" s="2">
        <f t="shared" si="6"/>
        <v>7</v>
      </c>
      <c r="J260" s="2" t="str">
        <f>IFERROR(VLOOKUP(D260,'Controle de equipamento'!$J:$V,4,0),"Adicionado")</f>
        <v>Nova Olimpia-MT</v>
      </c>
    </row>
    <row r="261" spans="1:10">
      <c r="A261" s="108" t="s">
        <v>780</v>
      </c>
      <c r="B261" s="74" t="s">
        <v>979</v>
      </c>
      <c r="C261" s="74" t="s">
        <v>978</v>
      </c>
      <c r="D261" s="80" t="s">
        <v>368</v>
      </c>
      <c r="E261" s="74">
        <v>13220</v>
      </c>
      <c r="F261" s="2" t="s">
        <v>782</v>
      </c>
      <c r="H261" s="109">
        <v>44398</v>
      </c>
      <c r="I261" s="2">
        <f t="shared" si="6"/>
        <v>7</v>
      </c>
      <c r="J261" s="2" t="str">
        <f>IFERROR(VLOOKUP(D261,'Controle de equipamento'!$J:$V,4,0),"Adicionado")</f>
        <v>Nova Olimpia-MT</v>
      </c>
    </row>
    <row r="262" spans="1:10">
      <c r="A262" s="108" t="s">
        <v>780</v>
      </c>
      <c r="B262" s="74" t="s">
        <v>980</v>
      </c>
      <c r="C262" s="74" t="s">
        <v>608</v>
      </c>
      <c r="D262" s="80" t="s">
        <v>744</v>
      </c>
      <c r="E262" s="74">
        <v>13221</v>
      </c>
      <c r="F262" s="2" t="s">
        <v>782</v>
      </c>
      <c r="H262" s="109">
        <v>44398</v>
      </c>
      <c r="I262" s="2">
        <f t="shared" si="6"/>
        <v>7</v>
      </c>
      <c r="J262" s="2" t="str">
        <f>IFERROR(VLOOKUP(D262,'Controle de equipamento'!$J:$V,4,0),"Adicionado")</f>
        <v>Adicionado</v>
      </c>
    </row>
    <row r="263" spans="1:10">
      <c r="A263" s="108" t="s">
        <v>780</v>
      </c>
      <c r="B263" s="74" t="s">
        <v>980</v>
      </c>
      <c r="C263" s="74" t="s">
        <v>608</v>
      </c>
      <c r="D263" s="80" t="s">
        <v>747</v>
      </c>
      <c r="E263" s="74">
        <v>13222</v>
      </c>
      <c r="F263" s="2" t="s">
        <v>782</v>
      </c>
      <c r="H263" s="109">
        <v>44398</v>
      </c>
      <c r="I263" s="2">
        <f t="shared" si="6"/>
        <v>7</v>
      </c>
      <c r="J263" s="2" t="str">
        <f>IFERROR(VLOOKUP(D263,'Controle de equipamento'!$J:$V,4,0),"Adicionado")</f>
        <v>Adicionado</v>
      </c>
    </row>
    <row r="264" spans="1:10">
      <c r="A264" s="108" t="s">
        <v>780</v>
      </c>
      <c r="B264" s="74" t="s">
        <v>750</v>
      </c>
      <c r="C264" s="74" t="s">
        <v>608</v>
      </c>
      <c r="D264" s="80" t="s">
        <v>751</v>
      </c>
      <c r="E264" s="74">
        <v>13239</v>
      </c>
      <c r="F264" s="2" t="s">
        <v>782</v>
      </c>
      <c r="H264" s="109">
        <v>44398</v>
      </c>
      <c r="I264" s="2">
        <f t="shared" si="6"/>
        <v>7</v>
      </c>
      <c r="J264" s="2" t="str">
        <f>IFERROR(VLOOKUP(D264,'Controle de equipamento'!$J:$V,4,0),"Adicionado")</f>
        <v>Adicionado</v>
      </c>
    </row>
    <row r="265" spans="1:10">
      <c r="A265" s="108" t="s">
        <v>780</v>
      </c>
      <c r="B265" s="74" t="s">
        <v>920</v>
      </c>
      <c r="C265" s="74" t="s">
        <v>81</v>
      </c>
      <c r="D265" s="80" t="s">
        <v>324</v>
      </c>
      <c r="E265" s="74">
        <v>13244</v>
      </c>
      <c r="F265" s="2" t="s">
        <v>782</v>
      </c>
      <c r="G265" s="2" t="s">
        <v>971</v>
      </c>
      <c r="H265" s="109">
        <v>44404</v>
      </c>
      <c r="I265" s="2">
        <f t="shared" si="6"/>
        <v>7</v>
      </c>
      <c r="J265" s="2" t="str">
        <f>IFERROR(VLOOKUP(D265,'Controle de equipamento'!$J:$V,4,0),"Adicionado")</f>
        <v>Uberlândia-MG</v>
      </c>
    </row>
    <row r="266" spans="1:10">
      <c r="A266" s="108" t="s">
        <v>780</v>
      </c>
      <c r="B266" s="74" t="s">
        <v>972</v>
      </c>
      <c r="C266" s="74" t="s">
        <v>81</v>
      </c>
      <c r="D266" s="80" t="s">
        <v>973</v>
      </c>
      <c r="E266" s="74">
        <v>13247</v>
      </c>
      <c r="F266" s="2" t="s">
        <v>782</v>
      </c>
      <c r="G266" s="9" t="s">
        <v>974</v>
      </c>
      <c r="H266" s="109">
        <v>44404</v>
      </c>
      <c r="I266" s="2">
        <f t="shared" si="6"/>
        <v>7</v>
      </c>
      <c r="J266" s="2" t="str">
        <f>IFERROR(VLOOKUP(D266,'Controle de equipamento'!$J:$V,4,0),"Adicionado")</f>
        <v>Adicionado</v>
      </c>
    </row>
    <row r="267" spans="1:10">
      <c r="A267" s="108" t="s">
        <v>780</v>
      </c>
      <c r="B267" s="74" t="s">
        <v>975</v>
      </c>
      <c r="C267" s="74" t="s">
        <v>828</v>
      </c>
      <c r="D267" s="80">
        <v>6255191</v>
      </c>
      <c r="E267" s="74">
        <v>13246</v>
      </c>
      <c r="F267" s="2" t="s">
        <v>782</v>
      </c>
      <c r="H267" s="109">
        <v>44404</v>
      </c>
      <c r="I267" s="2">
        <f t="shared" si="6"/>
        <v>7</v>
      </c>
      <c r="J267" s="2" t="str">
        <f>IFERROR(VLOOKUP(D267,'Controle de equipamento'!$J:$V,4,0),"Adicionado")</f>
        <v>Uberlândia-MG</v>
      </c>
    </row>
    <row r="268" spans="1:10">
      <c r="A268" s="108" t="s">
        <v>780</v>
      </c>
      <c r="B268" s="74" t="s">
        <v>976</v>
      </c>
      <c r="C268" s="74" t="s">
        <v>81</v>
      </c>
      <c r="D268" s="80" t="s">
        <v>330</v>
      </c>
      <c r="E268" s="74">
        <v>13245</v>
      </c>
      <c r="F268" s="2" t="s">
        <v>782</v>
      </c>
      <c r="H268" s="109">
        <v>44404</v>
      </c>
      <c r="I268" s="2">
        <f t="shared" si="6"/>
        <v>7</v>
      </c>
      <c r="J268" s="2" t="str">
        <f>IFERROR(VLOOKUP(D268,'Controle de equipamento'!$J:$V,4,0),"Adicionado")</f>
        <v>Uberlândia-MG</v>
      </c>
    </row>
    <row r="269" spans="1:10">
      <c r="A269" s="108" t="s">
        <v>780</v>
      </c>
      <c r="B269" s="74" t="s">
        <v>981</v>
      </c>
      <c r="C269" s="74" t="s">
        <v>982</v>
      </c>
      <c r="D269" s="80" t="s">
        <v>215</v>
      </c>
      <c r="E269" s="74">
        <v>13270</v>
      </c>
      <c r="F269" s="2" t="s">
        <v>782</v>
      </c>
      <c r="H269" s="109">
        <v>44406</v>
      </c>
      <c r="I269" s="2">
        <f t="shared" si="6"/>
        <v>7</v>
      </c>
      <c r="J269" s="2" t="str">
        <f>IFERROR(VLOOKUP(D269,'Controle de equipamento'!$J:$V,4,0),"Adicionado")</f>
        <v>Serra-ES</v>
      </c>
    </row>
    <row r="270" spans="1:10">
      <c r="A270" s="108" t="s">
        <v>780</v>
      </c>
      <c r="B270" s="74" t="s">
        <v>894</v>
      </c>
      <c r="C270" s="74" t="s">
        <v>81</v>
      </c>
      <c r="D270" s="80">
        <v>1199043</v>
      </c>
      <c r="E270" s="74">
        <v>13271</v>
      </c>
      <c r="F270" s="2" t="s">
        <v>782</v>
      </c>
      <c r="G270" s="2" t="s">
        <v>983</v>
      </c>
      <c r="H270" s="109">
        <v>44406</v>
      </c>
      <c r="I270" s="2">
        <f t="shared" si="6"/>
        <v>7</v>
      </c>
      <c r="J270" s="2" t="str">
        <f>IFERROR(VLOOKUP(D270,'Controle de equipamento'!$J:$V,4,0),"Adicionado")</f>
        <v>Serra-ES</v>
      </c>
    </row>
    <row r="271" spans="1:10">
      <c r="A271" s="108" t="s">
        <v>984</v>
      </c>
      <c r="B271" s="74" t="s">
        <v>985</v>
      </c>
      <c r="C271" s="74" t="s">
        <v>828</v>
      </c>
      <c r="D271" s="80" t="s">
        <v>219</v>
      </c>
      <c r="E271" s="74">
        <v>13272</v>
      </c>
      <c r="F271" s="2" t="s">
        <v>782</v>
      </c>
      <c r="H271" s="109">
        <v>44406</v>
      </c>
      <c r="I271" s="2">
        <f t="shared" si="6"/>
        <v>7</v>
      </c>
      <c r="J271" s="2" t="str">
        <f>IFERROR(VLOOKUP(D271,'Controle de equipamento'!$J:$V,4,0),"Adicionado")</f>
        <v>Serra-ES</v>
      </c>
    </row>
    <row r="272" spans="1:10">
      <c r="A272" s="108" t="s">
        <v>780</v>
      </c>
      <c r="B272" s="74" t="s">
        <v>986</v>
      </c>
      <c r="C272" s="74" t="s">
        <v>828</v>
      </c>
      <c r="D272" s="80" t="s">
        <v>221</v>
      </c>
      <c r="E272" s="74">
        <v>13273</v>
      </c>
      <c r="F272" s="2" t="s">
        <v>782</v>
      </c>
      <c r="H272" s="109">
        <v>44406</v>
      </c>
      <c r="I272" s="2">
        <f t="shared" si="6"/>
        <v>7</v>
      </c>
      <c r="J272" s="2" t="str">
        <f>IFERROR(VLOOKUP(D272,'Controle de equipamento'!$J:$V,4,0),"Adicionado")</f>
        <v>Serra-ES</v>
      </c>
    </row>
    <row r="273" spans="1:10">
      <c r="A273" s="108" t="s">
        <v>780</v>
      </c>
      <c r="B273" s="74" t="s">
        <v>987</v>
      </c>
      <c r="C273" s="74" t="s">
        <v>87</v>
      </c>
      <c r="D273" s="80" t="s">
        <v>222</v>
      </c>
      <c r="E273" s="74">
        <v>13274</v>
      </c>
      <c r="F273" s="2" t="s">
        <v>782</v>
      </c>
      <c r="H273" s="109">
        <v>44406</v>
      </c>
      <c r="I273" s="2">
        <f t="shared" si="6"/>
        <v>7</v>
      </c>
      <c r="J273" s="2" t="str">
        <f>IFERROR(VLOOKUP(D273,'Controle de equipamento'!$J:$V,4,0),"Adicionado")</f>
        <v>Serra-ES</v>
      </c>
    </row>
    <row r="274" spans="1:10">
      <c r="A274" s="108" t="s">
        <v>780</v>
      </c>
      <c r="B274" s="74" t="s">
        <v>896</v>
      </c>
      <c r="C274" s="74" t="s">
        <v>988</v>
      </c>
      <c r="D274" s="80" t="s">
        <v>224</v>
      </c>
      <c r="E274" s="74">
        <v>13276</v>
      </c>
      <c r="F274" s="2" t="s">
        <v>782</v>
      </c>
      <c r="G274" t="s">
        <v>989</v>
      </c>
      <c r="H274" s="109">
        <v>44406</v>
      </c>
      <c r="I274" s="2">
        <f t="shared" si="6"/>
        <v>7</v>
      </c>
      <c r="J274" s="2" t="str">
        <f>IFERROR(VLOOKUP(D274,'Controle de equipamento'!$J:$V,4,0),"Adicionado")</f>
        <v>Serra-ES</v>
      </c>
    </row>
    <row r="275" spans="1:10">
      <c r="A275" s="108" t="s">
        <v>780</v>
      </c>
      <c r="B275" s="74" t="s">
        <v>990</v>
      </c>
      <c r="C275" s="74" t="s">
        <v>87</v>
      </c>
      <c r="D275" s="80" t="s">
        <v>227</v>
      </c>
      <c r="E275" s="74">
        <v>13277</v>
      </c>
      <c r="F275" s="2" t="s">
        <v>782</v>
      </c>
      <c r="H275" s="109">
        <v>44406</v>
      </c>
      <c r="I275" s="2">
        <f t="shared" si="6"/>
        <v>7</v>
      </c>
      <c r="J275" s="2" t="str">
        <f>IFERROR(VLOOKUP(D275,'Controle de equipamento'!$J:$V,4,0),"Adicionado")</f>
        <v>Serra-ES</v>
      </c>
    </row>
    <row r="276" spans="1:10">
      <c r="A276" s="108" t="s">
        <v>780</v>
      </c>
      <c r="B276" s="74" t="s">
        <v>991</v>
      </c>
      <c r="C276" s="74" t="s">
        <v>454</v>
      </c>
      <c r="D276" s="80" t="s">
        <v>229</v>
      </c>
      <c r="E276" s="74">
        <v>13278</v>
      </c>
      <c r="F276" s="2" t="s">
        <v>782</v>
      </c>
      <c r="G276" t="s">
        <v>992</v>
      </c>
      <c r="H276" s="109">
        <v>44406</v>
      </c>
      <c r="I276" s="2">
        <f t="shared" si="6"/>
        <v>7</v>
      </c>
      <c r="J276" s="2" t="str">
        <f>IFERROR(VLOOKUP(D276,'Controle de equipamento'!$J:$V,4,0),"Adicionado")</f>
        <v>Serra-ES</v>
      </c>
    </row>
    <row r="277" spans="1:10">
      <c r="A277" s="108" t="s">
        <v>993</v>
      </c>
      <c r="B277" s="74" t="s">
        <v>819</v>
      </c>
      <c r="C277" s="74" t="s">
        <v>994</v>
      </c>
      <c r="D277" s="80" t="s">
        <v>233</v>
      </c>
      <c r="E277" s="74">
        <v>13279</v>
      </c>
      <c r="F277" s="2" t="s">
        <v>782</v>
      </c>
      <c r="H277" s="109">
        <v>44406</v>
      </c>
      <c r="I277" s="2">
        <f t="shared" si="6"/>
        <v>7</v>
      </c>
      <c r="J277" s="2" t="str">
        <f>IFERROR(VLOOKUP(D277,'Controle de equipamento'!$J:$V,4,0),"Adicionado")</f>
        <v>Serra-ES</v>
      </c>
    </row>
    <row r="278" spans="1:10">
      <c r="A278" s="108" t="s">
        <v>780</v>
      </c>
      <c r="B278" s="74" t="s">
        <v>842</v>
      </c>
      <c r="C278" s="74" t="s">
        <v>994</v>
      </c>
      <c r="D278" s="80" t="s">
        <v>653</v>
      </c>
      <c r="E278" s="74">
        <v>13283</v>
      </c>
      <c r="F278" s="2" t="s">
        <v>782</v>
      </c>
      <c r="H278" s="109">
        <v>44406</v>
      </c>
      <c r="I278" s="2">
        <f t="shared" si="6"/>
        <v>7</v>
      </c>
      <c r="J278" s="2" t="str">
        <f>IFERROR(VLOOKUP(D278,'Controle de equipamento'!$J:$V,4,0),"Adicionado")</f>
        <v>Adicionado</v>
      </c>
    </row>
    <row r="279" spans="1:10">
      <c r="A279" s="108" t="s">
        <v>780</v>
      </c>
      <c r="B279" s="74" t="s">
        <v>995</v>
      </c>
      <c r="C279" s="74" t="s">
        <v>81</v>
      </c>
      <c r="D279" s="80">
        <v>40400007670</v>
      </c>
      <c r="E279" s="74">
        <v>13284</v>
      </c>
      <c r="F279" s="2" t="s">
        <v>782</v>
      </c>
      <c r="G279" s="2" t="s">
        <v>996</v>
      </c>
      <c r="H279" s="109">
        <v>44406</v>
      </c>
      <c r="I279" s="2">
        <f t="shared" si="6"/>
        <v>7</v>
      </c>
      <c r="J279" s="2" t="str">
        <f>IFERROR(VLOOKUP(D279,'Controle de equipamento'!$J:$V,4,0),"Adicionado")</f>
        <v>Rio Claro-SP</v>
      </c>
    </row>
    <row r="280" spans="1:10">
      <c r="A280" s="108" t="s">
        <v>780</v>
      </c>
      <c r="B280" s="74" t="s">
        <v>997</v>
      </c>
      <c r="C280" s="74" t="s">
        <v>828</v>
      </c>
      <c r="D280" s="80" t="s">
        <v>657</v>
      </c>
      <c r="E280" s="74">
        <v>13285</v>
      </c>
      <c r="F280" s="2" t="s">
        <v>782</v>
      </c>
      <c r="H280" s="109">
        <v>44406</v>
      </c>
      <c r="I280" s="2">
        <f t="shared" si="6"/>
        <v>7</v>
      </c>
      <c r="J280" s="2" t="str">
        <f>IFERROR(VLOOKUP(D280,'Controle de equipamento'!$J:$V,4,0),"Adicionado")</f>
        <v>Adicionado</v>
      </c>
    </row>
    <row r="281" spans="1:10">
      <c r="A281" s="108" t="s">
        <v>780</v>
      </c>
      <c r="B281" s="74" t="s">
        <v>998</v>
      </c>
      <c r="C281" s="74" t="s">
        <v>999</v>
      </c>
      <c r="D281" s="80" t="s">
        <v>1000</v>
      </c>
      <c r="E281" s="74">
        <v>13369</v>
      </c>
      <c r="F281" s="2" t="s">
        <v>782</v>
      </c>
      <c r="G281" s="9"/>
      <c r="H281" s="109">
        <v>44406</v>
      </c>
      <c r="I281" s="2">
        <f t="shared" si="6"/>
        <v>7</v>
      </c>
      <c r="J281" s="2" t="str">
        <f>IFERROR(VLOOKUP(D281,'Controle de equipamento'!$J:$V,4,0),"Adicionado")</f>
        <v>Adicionado</v>
      </c>
    </row>
    <row r="282" spans="1:10">
      <c r="A282" s="108" t="s">
        <v>780</v>
      </c>
      <c r="B282" s="47" t="s">
        <v>793</v>
      </c>
      <c r="C282" s="74" t="s">
        <v>81</v>
      </c>
      <c r="D282" s="80" t="s">
        <v>658</v>
      </c>
      <c r="E282" s="74">
        <v>13287</v>
      </c>
      <c r="F282" s="2" t="s">
        <v>782</v>
      </c>
      <c r="H282" s="109">
        <v>44406</v>
      </c>
      <c r="I282" s="2">
        <f t="shared" si="6"/>
        <v>7</v>
      </c>
      <c r="J282" s="2">
        <f>IFERROR(VLOOKUP(D282,'Controle de equipamento'!$J:$V,4,0),"Adicionado")</f>
        <v>0</v>
      </c>
    </row>
    <row r="283" spans="1:10">
      <c r="A283" s="108" t="s">
        <v>780</v>
      </c>
      <c r="B283" s="74" t="s">
        <v>1001</v>
      </c>
      <c r="C283" s="74" t="s">
        <v>87</v>
      </c>
      <c r="D283" s="80" t="s">
        <v>1002</v>
      </c>
      <c r="E283" s="74">
        <v>13310</v>
      </c>
      <c r="F283" s="2" t="s">
        <v>782</v>
      </c>
      <c r="G283" t="s">
        <v>1003</v>
      </c>
      <c r="H283" s="109">
        <v>44407</v>
      </c>
      <c r="I283" s="2">
        <f t="shared" si="6"/>
        <v>7</v>
      </c>
      <c r="J283" s="2" t="str">
        <f>IFERROR(VLOOKUP(D283,'Controle de equipamento'!$J:$V,4,0),"Adicionado")</f>
        <v>Adicionado</v>
      </c>
    </row>
    <row r="284" spans="1:10">
      <c r="A284" s="108" t="s">
        <v>1004</v>
      </c>
      <c r="B284" s="74" t="s">
        <v>1005</v>
      </c>
      <c r="C284" s="74" t="s">
        <v>828</v>
      </c>
      <c r="D284" s="80" t="s">
        <v>1006</v>
      </c>
      <c r="E284" s="74">
        <v>13312</v>
      </c>
      <c r="F284" s="2" t="s">
        <v>782</v>
      </c>
      <c r="H284" s="109">
        <v>44407</v>
      </c>
      <c r="I284" s="2">
        <f t="shared" si="6"/>
        <v>7</v>
      </c>
      <c r="J284" s="2" t="str">
        <f>IFERROR(VLOOKUP(D284,'Controle de equipamento'!$J:$V,4,0),"Adicionado")</f>
        <v>Adicionado</v>
      </c>
    </row>
    <row r="285" spans="1:10">
      <c r="A285" s="108" t="s">
        <v>1007</v>
      </c>
      <c r="B285" s="74" t="s">
        <v>1008</v>
      </c>
      <c r="C285" s="74" t="s">
        <v>81</v>
      </c>
      <c r="D285" s="80" t="s">
        <v>1009</v>
      </c>
      <c r="E285" s="74">
        <v>13313</v>
      </c>
      <c r="F285" s="2" t="s">
        <v>782</v>
      </c>
      <c r="H285" s="109">
        <v>44407</v>
      </c>
      <c r="I285" s="2">
        <f t="shared" si="6"/>
        <v>7</v>
      </c>
      <c r="J285" s="2" t="str">
        <f>IFERROR(VLOOKUP(D285,'Controle de equipamento'!$J:$V,4,0),"Adicionado")</f>
        <v>Adicionado</v>
      </c>
    </row>
    <row r="286" spans="1:10">
      <c r="A286" s="108" t="s">
        <v>780</v>
      </c>
      <c r="B286" s="74" t="s">
        <v>911</v>
      </c>
      <c r="C286" s="74" t="s">
        <v>1010</v>
      </c>
      <c r="D286" s="80">
        <v>2902019</v>
      </c>
      <c r="E286" s="74">
        <v>13316</v>
      </c>
      <c r="F286" s="2" t="s">
        <v>782</v>
      </c>
      <c r="H286" s="109">
        <v>44407</v>
      </c>
      <c r="I286" s="2">
        <f t="shared" si="6"/>
        <v>7</v>
      </c>
      <c r="J286" s="2" t="str">
        <f>IFERROR(VLOOKUP(D286,'Controle de equipamento'!$J:$V,4,0),"Adicionado")</f>
        <v>Araraquara-SP</v>
      </c>
    </row>
    <row r="287" spans="1:10">
      <c r="A287" s="108" t="s">
        <v>780</v>
      </c>
      <c r="B287" s="47" t="s">
        <v>911</v>
      </c>
      <c r="C287" s="47" t="s">
        <v>136</v>
      </c>
      <c r="D287" s="80">
        <v>2983032</v>
      </c>
      <c r="E287" s="47">
        <v>13317</v>
      </c>
      <c r="F287" s="2" t="s">
        <v>782</v>
      </c>
      <c r="H287" s="109">
        <v>44407</v>
      </c>
      <c r="I287" s="2">
        <f t="shared" si="6"/>
        <v>7</v>
      </c>
      <c r="J287" s="2" t="str">
        <f>IFERROR(VLOOKUP(D287,'Controle de equipamento'!$J:$V,4,0),"Adicionado")</f>
        <v>Adicionado</v>
      </c>
    </row>
    <row r="288" spans="1:10">
      <c r="A288" s="108" t="s">
        <v>1011</v>
      </c>
      <c r="B288" s="74" t="s">
        <v>1012</v>
      </c>
      <c r="C288" s="74" t="s">
        <v>1013</v>
      </c>
      <c r="D288" s="80" t="s">
        <v>576</v>
      </c>
      <c r="E288" s="74">
        <v>13318</v>
      </c>
      <c r="F288" s="2" t="s">
        <v>782</v>
      </c>
      <c r="H288" s="109">
        <v>44407</v>
      </c>
      <c r="I288" s="2">
        <f t="shared" si="6"/>
        <v>7</v>
      </c>
      <c r="J288" s="2" t="str">
        <f>IFERROR(VLOOKUP(D288,'Controle de equipamento'!$J:$V,4,0),"Adicionado")</f>
        <v>Adicionado</v>
      </c>
    </row>
    <row r="289" spans="1:10">
      <c r="A289" s="108" t="s">
        <v>780</v>
      </c>
      <c r="B289" s="74" t="s">
        <v>1012</v>
      </c>
      <c r="C289" s="47" t="s">
        <v>828</v>
      </c>
      <c r="D289" s="80">
        <v>4240437</v>
      </c>
      <c r="E289" s="47">
        <v>13319</v>
      </c>
      <c r="F289" s="2" t="s">
        <v>782</v>
      </c>
      <c r="H289" s="109">
        <v>44407</v>
      </c>
      <c r="I289" s="2">
        <f t="shared" si="6"/>
        <v>7</v>
      </c>
      <c r="J289" s="2" t="str">
        <f>IFERROR(VLOOKUP(D289,'Controle de equipamento'!$J:$V,4,0),"Adicionado")</f>
        <v>Araraquara-SP</v>
      </c>
    </row>
    <row r="290" spans="1:10">
      <c r="A290" s="108" t="s">
        <v>780</v>
      </c>
      <c r="B290" s="74" t="s">
        <v>804</v>
      </c>
      <c r="C290" s="74" t="s">
        <v>994</v>
      </c>
      <c r="D290" s="80">
        <v>1354920</v>
      </c>
      <c r="E290" s="47">
        <v>13320</v>
      </c>
      <c r="F290" s="2" t="s">
        <v>782</v>
      </c>
      <c r="G290" s="2" t="s">
        <v>1014</v>
      </c>
      <c r="H290" s="109">
        <v>44407</v>
      </c>
      <c r="I290" s="2">
        <f t="shared" si="6"/>
        <v>7</v>
      </c>
      <c r="J290" s="2" t="str">
        <f>IFERROR(VLOOKUP(D290,'Controle de equipamento'!$J:$V,4,0),"Adicionado")</f>
        <v>Araraquara-SP</v>
      </c>
    </row>
    <row r="291" spans="1:10">
      <c r="A291" s="108" t="s">
        <v>780</v>
      </c>
      <c r="B291" s="74" t="s">
        <v>1056</v>
      </c>
      <c r="C291" s="74" t="s">
        <v>87</v>
      </c>
      <c r="D291" s="80">
        <v>48564</v>
      </c>
      <c r="E291" s="47">
        <v>13389</v>
      </c>
      <c r="F291" s="2" t="s">
        <v>782</v>
      </c>
      <c r="H291" s="109">
        <v>44418</v>
      </c>
      <c r="I291" s="2">
        <f t="shared" si="6"/>
        <v>8</v>
      </c>
      <c r="J291" s="2" t="str">
        <f>IFERROR(VLOOKUP(D291,'Controle de equipamento'!$J:$V,4,0),"Adicionado")</f>
        <v>Santo André-SP</v>
      </c>
    </row>
    <row r="292" spans="1:10">
      <c r="A292" s="108" t="s">
        <v>780</v>
      </c>
      <c r="B292" s="74" t="s">
        <v>911</v>
      </c>
      <c r="C292" s="74" t="s">
        <v>136</v>
      </c>
      <c r="D292" s="80">
        <v>1584391</v>
      </c>
      <c r="E292" s="47">
        <v>13390</v>
      </c>
      <c r="F292" s="2" t="s">
        <v>782</v>
      </c>
      <c r="H292" s="109">
        <v>44418</v>
      </c>
      <c r="I292" s="2">
        <f t="shared" si="6"/>
        <v>8</v>
      </c>
      <c r="J292" s="2" t="str">
        <f>IFERROR(VLOOKUP(D292,'Controle de equipamento'!$J:$V,4,0),"Adicionado")</f>
        <v>Santo André-SP</v>
      </c>
    </row>
    <row r="293" spans="1:10">
      <c r="A293" s="108" t="s">
        <v>780</v>
      </c>
      <c r="B293" s="74" t="s">
        <v>877</v>
      </c>
      <c r="C293" s="47" t="s">
        <v>81</v>
      </c>
      <c r="D293" s="80">
        <v>182180001013</v>
      </c>
      <c r="E293" s="47">
        <v>13391</v>
      </c>
      <c r="F293" s="2" t="s">
        <v>782</v>
      </c>
      <c r="H293" s="109">
        <v>44418</v>
      </c>
      <c r="I293" s="2">
        <f t="shared" si="6"/>
        <v>8</v>
      </c>
      <c r="J293" s="2" t="str">
        <f>IFERROR(VLOOKUP(D293,'Controle de equipamento'!$J:$V,4,0),"Adicionado")</f>
        <v>Santo André-SP</v>
      </c>
    </row>
    <row r="294" spans="1:10">
      <c r="A294" s="108" t="s">
        <v>780</v>
      </c>
      <c r="B294" s="47" t="s">
        <v>899</v>
      </c>
      <c r="C294" s="74" t="s">
        <v>133</v>
      </c>
      <c r="D294" s="80">
        <v>179</v>
      </c>
      <c r="E294" s="47">
        <v>13301</v>
      </c>
      <c r="F294" s="2" t="s">
        <v>782</v>
      </c>
      <c r="G294" t="s">
        <v>1020</v>
      </c>
      <c r="H294" s="109">
        <v>44420</v>
      </c>
      <c r="I294" s="2">
        <f t="shared" si="6"/>
        <v>8</v>
      </c>
      <c r="J294" s="2" t="str">
        <f>IFERROR(VLOOKUP(D294,'Controle de equipamento'!$J:$V,4,0),"Adicionado")</f>
        <v>Adicionado</v>
      </c>
    </row>
    <row r="295" spans="1:10">
      <c r="A295" s="108" t="s">
        <v>1021</v>
      </c>
      <c r="B295" s="47" t="s">
        <v>842</v>
      </c>
      <c r="C295" s="74" t="s">
        <v>81</v>
      </c>
      <c r="D295" s="80" t="s">
        <v>542</v>
      </c>
      <c r="E295" s="47">
        <v>13302</v>
      </c>
      <c r="F295" s="2" t="s">
        <v>782</v>
      </c>
      <c r="G295" t="s">
        <v>1022</v>
      </c>
      <c r="H295" s="109">
        <v>44420</v>
      </c>
      <c r="I295" s="2">
        <f t="shared" si="6"/>
        <v>8</v>
      </c>
      <c r="J295" s="2" t="str">
        <f>IFERROR(VLOOKUP(D295,'Controle de equipamento'!$J:$V,4,0),"Adicionado")</f>
        <v>Adicionado</v>
      </c>
    </row>
    <row r="296" spans="1:10">
      <c r="A296" s="108" t="s">
        <v>780</v>
      </c>
      <c r="B296" s="47" t="s">
        <v>1015</v>
      </c>
      <c r="C296" s="47" t="s">
        <v>81</v>
      </c>
      <c r="D296" s="80" t="s">
        <v>736</v>
      </c>
      <c r="E296" s="47">
        <v>13345</v>
      </c>
      <c r="F296" s="2" t="s">
        <v>782</v>
      </c>
      <c r="G296" t="s">
        <v>1016</v>
      </c>
      <c r="H296" s="109">
        <v>44421</v>
      </c>
      <c r="I296" s="2">
        <f t="shared" si="6"/>
        <v>8</v>
      </c>
      <c r="J296" s="2" t="str">
        <f>IFERROR(VLOOKUP(D296,'Controle de equipamento'!$J:$V,4,0),"Adicionado")</f>
        <v>Varzea Paulista-SP</v>
      </c>
    </row>
    <row r="297" spans="1:10">
      <c r="A297" s="108" t="s">
        <v>1017</v>
      </c>
      <c r="B297" s="47" t="s">
        <v>843</v>
      </c>
      <c r="C297" s="47" t="s">
        <v>828</v>
      </c>
      <c r="D297" s="80" t="s">
        <v>739</v>
      </c>
      <c r="E297" s="47">
        <v>13346</v>
      </c>
      <c r="F297" s="2" t="s">
        <v>782</v>
      </c>
      <c r="H297" s="109">
        <v>44421</v>
      </c>
      <c r="I297" s="2">
        <f t="shared" si="6"/>
        <v>8</v>
      </c>
      <c r="J297" s="2" t="str">
        <f>IFERROR(VLOOKUP(D297,'Controle de equipamento'!$J:$V,4,0),"Adicionado")</f>
        <v>Varzea Paulista-SP</v>
      </c>
    </row>
    <row r="298" spans="1:10">
      <c r="A298" s="108" t="s">
        <v>780</v>
      </c>
      <c r="B298" s="74" t="s">
        <v>804</v>
      </c>
      <c r="C298" s="47" t="s">
        <v>81</v>
      </c>
      <c r="D298" s="80" t="s">
        <v>622</v>
      </c>
      <c r="E298" s="47">
        <v>13347</v>
      </c>
      <c r="F298" s="2" t="s">
        <v>782</v>
      </c>
      <c r="G298" t="s">
        <v>1018</v>
      </c>
      <c r="H298" s="109">
        <v>44421</v>
      </c>
      <c r="I298" s="2">
        <f t="shared" si="6"/>
        <v>8</v>
      </c>
      <c r="J298" s="2" t="str">
        <f>IFERROR(VLOOKUP(D298,'Controle de equipamento'!$J:$V,4,0),"Adicionado")</f>
        <v>Lençois Paulista-SP</v>
      </c>
    </row>
    <row r="299" spans="1:10">
      <c r="A299" s="108" t="s">
        <v>780</v>
      </c>
      <c r="B299" s="74" t="s">
        <v>804</v>
      </c>
      <c r="C299" s="47" t="s">
        <v>81</v>
      </c>
      <c r="D299" s="80" t="s">
        <v>740</v>
      </c>
      <c r="E299" s="47">
        <v>13348</v>
      </c>
      <c r="F299" s="2" t="s">
        <v>782</v>
      </c>
      <c r="G299" t="s">
        <v>1019</v>
      </c>
      <c r="H299" s="109">
        <v>44421</v>
      </c>
      <c r="I299" s="2">
        <f t="shared" si="6"/>
        <v>8</v>
      </c>
      <c r="J299" s="2" t="str">
        <f>IFERROR(VLOOKUP(D299,'Controle de equipamento'!$J:$V,4,0),"Adicionado")</f>
        <v>Varzea Paulista-SP</v>
      </c>
    </row>
    <row r="300" spans="1:10">
      <c r="A300" s="108" t="s">
        <v>780</v>
      </c>
      <c r="B300" s="47" t="s">
        <v>911</v>
      </c>
      <c r="C300" s="47" t="s">
        <v>136</v>
      </c>
      <c r="D300" s="80" t="s">
        <v>741</v>
      </c>
      <c r="E300" s="47">
        <v>13349</v>
      </c>
      <c r="F300" s="2" t="s">
        <v>782</v>
      </c>
      <c r="H300" s="109">
        <v>44421</v>
      </c>
      <c r="I300" s="2">
        <f t="shared" si="6"/>
        <v>8</v>
      </c>
      <c r="J300" s="2" t="str">
        <f>IFERROR(VLOOKUP(D300,'Controle de equipamento'!$J:$V,4,0),"Adicionado")</f>
        <v>Varzea Paulista-SP</v>
      </c>
    </row>
    <row r="301" spans="1:10">
      <c r="A301" s="108" t="s">
        <v>1039</v>
      </c>
      <c r="B301" s="47" t="s">
        <v>843</v>
      </c>
      <c r="C301" s="47" t="s">
        <v>828</v>
      </c>
      <c r="D301" s="80">
        <v>4223906</v>
      </c>
      <c r="E301" s="47">
        <v>13446</v>
      </c>
      <c r="F301" s="2" t="s">
        <v>782</v>
      </c>
      <c r="H301" s="109">
        <v>44424</v>
      </c>
      <c r="I301" s="2">
        <f t="shared" si="6"/>
        <v>8</v>
      </c>
      <c r="J301" s="2" t="str">
        <f>IFERROR(VLOOKUP(D301,'Controle de equipamento'!$J:$V,4,0),"Adicionado")</f>
        <v>Triunfo-RS</v>
      </c>
    </row>
    <row r="302" spans="1:10">
      <c r="A302" s="108" t="s">
        <v>1040</v>
      </c>
      <c r="B302" s="47" t="s">
        <v>843</v>
      </c>
      <c r="C302" s="47" t="s">
        <v>828</v>
      </c>
      <c r="D302" s="80">
        <v>4212781</v>
      </c>
      <c r="E302" s="47">
        <v>13447</v>
      </c>
      <c r="F302" s="2" t="s">
        <v>782</v>
      </c>
      <c r="H302" s="109">
        <v>44424</v>
      </c>
      <c r="I302" s="2">
        <f t="shared" si="6"/>
        <v>8</v>
      </c>
      <c r="J302" s="2" t="str">
        <f>IFERROR(VLOOKUP(D302,'Controle de equipamento'!$J:$V,4,0),"Adicionado")</f>
        <v>Triunfo-RS</v>
      </c>
    </row>
    <row r="303" spans="1:10">
      <c r="A303" s="108" t="s">
        <v>1041</v>
      </c>
      <c r="B303" s="47" t="s">
        <v>877</v>
      </c>
      <c r="C303" s="47" t="s">
        <v>81</v>
      </c>
      <c r="D303" s="80">
        <v>133570002031</v>
      </c>
      <c r="E303" s="47">
        <v>13444</v>
      </c>
      <c r="F303" s="2" t="s">
        <v>782</v>
      </c>
      <c r="H303" s="109">
        <v>44424</v>
      </c>
      <c r="I303" s="2">
        <f t="shared" si="6"/>
        <v>8</v>
      </c>
      <c r="J303" s="2" t="str">
        <f>IFERROR(VLOOKUP(D303,'Controle de equipamento'!$J:$V,4,0),"Adicionado")</f>
        <v>Triunfo-RS</v>
      </c>
    </row>
    <row r="304" spans="1:10">
      <c r="A304" s="108" t="s">
        <v>1042</v>
      </c>
      <c r="B304" s="47" t="s">
        <v>1035</v>
      </c>
      <c r="C304" s="47" t="s">
        <v>136</v>
      </c>
      <c r="D304" s="80">
        <v>728690</v>
      </c>
      <c r="E304" s="47">
        <v>13438</v>
      </c>
      <c r="F304" s="2" t="s">
        <v>782</v>
      </c>
      <c r="G304" t="s">
        <v>1043</v>
      </c>
      <c r="H304" s="109">
        <v>44424</v>
      </c>
      <c r="I304" s="2">
        <f t="shared" ref="I304:I367" si="7">IF(H304&lt;&gt;"",MONTH(H304),"")</f>
        <v>8</v>
      </c>
      <c r="J304" s="2" t="str">
        <f>IFERROR(VLOOKUP(D304,'Controle de equipamento'!$J:$V,4,0),"Adicionado")</f>
        <v>Triunfo-RS</v>
      </c>
    </row>
    <row r="305" spans="1:10">
      <c r="A305" s="108" t="s">
        <v>780</v>
      </c>
      <c r="B305" s="47" t="s">
        <v>1035</v>
      </c>
      <c r="C305" s="47" t="s">
        <v>136</v>
      </c>
      <c r="D305" s="80">
        <v>2905626</v>
      </c>
      <c r="E305" s="47">
        <v>13450</v>
      </c>
      <c r="F305" s="2" t="s">
        <v>782</v>
      </c>
      <c r="H305" s="109">
        <v>44424</v>
      </c>
      <c r="I305" s="2">
        <f t="shared" si="7"/>
        <v>8</v>
      </c>
      <c r="J305" s="2" t="str">
        <f>IFERROR(VLOOKUP(D305,'Controle de equipamento'!$J:$V,4,0),"Adicionado")</f>
        <v>Triunfo-RS</v>
      </c>
    </row>
    <row r="306" spans="1:10">
      <c r="A306" s="108" t="s">
        <v>1044</v>
      </c>
      <c r="B306" s="47" t="s">
        <v>1035</v>
      </c>
      <c r="C306" s="47" t="s">
        <v>136</v>
      </c>
      <c r="D306" s="80">
        <v>2068717</v>
      </c>
      <c r="E306" s="47">
        <v>13451</v>
      </c>
      <c r="F306" s="2" t="s">
        <v>782</v>
      </c>
      <c r="G306" t="s">
        <v>1043</v>
      </c>
      <c r="H306" s="109">
        <v>44424</v>
      </c>
      <c r="I306" s="2">
        <f t="shared" si="7"/>
        <v>8</v>
      </c>
      <c r="J306" s="2" t="str">
        <f>IFERROR(VLOOKUP(D306,'Controle de equipamento'!$J:$V,4,0),"Adicionado")</f>
        <v>Triunfo-RS</v>
      </c>
    </row>
    <row r="307" spans="1:10">
      <c r="A307" s="108" t="s">
        <v>780</v>
      </c>
      <c r="B307" s="47" t="s">
        <v>1035</v>
      </c>
      <c r="C307" s="47" t="s">
        <v>136</v>
      </c>
      <c r="D307" s="80">
        <v>2068764</v>
      </c>
      <c r="E307" s="47">
        <v>13452</v>
      </c>
      <c r="F307" s="2" t="s">
        <v>782</v>
      </c>
      <c r="G307" t="s">
        <v>1045</v>
      </c>
      <c r="H307" s="109">
        <v>44424</v>
      </c>
      <c r="I307" s="2">
        <f t="shared" si="7"/>
        <v>8</v>
      </c>
      <c r="J307" s="2" t="str">
        <f>IFERROR(VLOOKUP(D307,'Controle de equipamento'!$J:$V,4,0),"Adicionado")</f>
        <v>Triunfo-RS</v>
      </c>
    </row>
    <row r="308" spans="1:10">
      <c r="A308" s="108" t="s">
        <v>780</v>
      </c>
      <c r="B308" s="47" t="s">
        <v>1035</v>
      </c>
      <c r="C308" s="47" t="s">
        <v>136</v>
      </c>
      <c r="D308" s="80">
        <v>2905620</v>
      </c>
      <c r="E308" s="47">
        <v>13454</v>
      </c>
      <c r="F308" s="2" t="s">
        <v>782</v>
      </c>
      <c r="H308" s="109">
        <v>44424</v>
      </c>
      <c r="I308" s="2">
        <f t="shared" si="7"/>
        <v>8</v>
      </c>
      <c r="J308" s="2" t="str">
        <f>IFERROR(VLOOKUP(D308,'Controle de equipamento'!$J:$V,4,0),"Adicionado")</f>
        <v>Triunfo-RS</v>
      </c>
    </row>
    <row r="309" spans="1:10">
      <c r="A309" s="108" t="s">
        <v>780</v>
      </c>
      <c r="B309" s="47" t="s">
        <v>1046</v>
      </c>
      <c r="C309" s="47" t="s">
        <v>81</v>
      </c>
      <c r="D309" s="80">
        <v>13034</v>
      </c>
      <c r="E309" s="47">
        <v>13453</v>
      </c>
      <c r="F309" s="2" t="s">
        <v>782</v>
      </c>
      <c r="H309" s="109">
        <v>44424</v>
      </c>
      <c r="I309" s="2">
        <f t="shared" si="7"/>
        <v>8</v>
      </c>
      <c r="J309" s="2" t="str">
        <f>IFERROR(VLOOKUP(D309,'Controle de equipamento'!$J:$V,4,0),"Adicionado")</f>
        <v>Triunfo-RS</v>
      </c>
    </row>
    <row r="310" spans="1:10">
      <c r="A310" s="108" t="s">
        <v>780</v>
      </c>
      <c r="B310" s="47" t="s">
        <v>877</v>
      </c>
      <c r="C310" s="47" t="s">
        <v>81</v>
      </c>
      <c r="D310" s="80">
        <v>141160002025</v>
      </c>
      <c r="E310" s="47">
        <v>13445</v>
      </c>
      <c r="F310" s="2" t="s">
        <v>782</v>
      </c>
      <c r="H310" s="109">
        <v>44424</v>
      </c>
      <c r="I310" s="2">
        <f t="shared" si="7"/>
        <v>8</v>
      </c>
      <c r="J310" s="2" t="str">
        <f>IFERROR(VLOOKUP(D310,'Controle de equipamento'!$J:$V,4,0),"Adicionado")</f>
        <v>Triunfo-RS</v>
      </c>
    </row>
    <row r="311" spans="1:10">
      <c r="A311" s="108" t="s">
        <v>780</v>
      </c>
      <c r="B311" s="47" t="s">
        <v>1047</v>
      </c>
      <c r="C311" s="47" t="s">
        <v>1048</v>
      </c>
      <c r="D311" s="80">
        <v>10003036</v>
      </c>
      <c r="E311" s="47">
        <v>13449</v>
      </c>
      <c r="F311" s="2" t="s">
        <v>782</v>
      </c>
      <c r="H311" s="109">
        <v>44424</v>
      </c>
      <c r="I311" s="2">
        <f t="shared" si="7"/>
        <v>8</v>
      </c>
      <c r="J311" s="2" t="str">
        <f>IFERROR(VLOOKUP(D311,'Controle de equipamento'!$J:$V,4,0),"Adicionado")</f>
        <v>Triunfo-RS</v>
      </c>
    </row>
    <row r="312" spans="1:10">
      <c r="A312" s="108" t="s">
        <v>1049</v>
      </c>
      <c r="B312" s="47" t="s">
        <v>1035</v>
      </c>
      <c r="C312" s="47" t="s">
        <v>136</v>
      </c>
      <c r="D312" s="80">
        <v>2068786</v>
      </c>
      <c r="E312" s="47">
        <v>13456</v>
      </c>
      <c r="F312" s="2" t="s">
        <v>782</v>
      </c>
      <c r="H312" s="109">
        <v>44424</v>
      </c>
      <c r="I312" s="2">
        <f t="shared" si="7"/>
        <v>8</v>
      </c>
      <c r="J312" s="2" t="str">
        <f>IFERROR(VLOOKUP(D312,'Controle de equipamento'!$J:$V,4,0),"Adicionado")</f>
        <v>Triunfo-RS</v>
      </c>
    </row>
    <row r="313" spans="1:10">
      <c r="A313" s="108" t="s">
        <v>780</v>
      </c>
      <c r="B313" s="47" t="s">
        <v>1035</v>
      </c>
      <c r="C313" s="47" t="s">
        <v>136</v>
      </c>
      <c r="D313" s="80">
        <v>2901943</v>
      </c>
      <c r="E313" s="47">
        <v>13457</v>
      </c>
      <c r="F313" s="2" t="s">
        <v>782</v>
      </c>
      <c r="G313" t="s">
        <v>1045</v>
      </c>
      <c r="H313" s="109">
        <v>44424</v>
      </c>
      <c r="I313" s="2">
        <f t="shared" si="7"/>
        <v>8</v>
      </c>
      <c r="J313" s="2" t="str">
        <f>IFERROR(VLOOKUP(D313,'Controle de equipamento'!$J:$V,4,0),"Adicionado")</f>
        <v>Adicionado</v>
      </c>
    </row>
    <row r="314" spans="1:10">
      <c r="A314" s="108" t="s">
        <v>780</v>
      </c>
      <c r="B314" s="47" t="s">
        <v>1035</v>
      </c>
      <c r="C314" s="47" t="s">
        <v>136</v>
      </c>
      <c r="D314" s="80">
        <v>2224284</v>
      </c>
      <c r="E314" s="47">
        <v>13458</v>
      </c>
      <c r="F314" s="2" t="s">
        <v>782</v>
      </c>
      <c r="G314" t="s">
        <v>1050</v>
      </c>
      <c r="H314" s="109">
        <v>44424</v>
      </c>
      <c r="I314" s="2">
        <f t="shared" si="7"/>
        <v>8</v>
      </c>
      <c r="J314" s="2" t="str">
        <f>IFERROR(VLOOKUP(D314,'Controle de equipamento'!$J:$V,4,0),"Adicionado")</f>
        <v>Triunfo-RS</v>
      </c>
    </row>
    <row r="315" spans="1:10">
      <c r="A315" s="108" t="s">
        <v>780</v>
      </c>
      <c r="B315" s="47" t="s">
        <v>838</v>
      </c>
      <c r="C315" s="47" t="s">
        <v>828</v>
      </c>
      <c r="D315" s="80">
        <v>6263410</v>
      </c>
      <c r="E315" s="47">
        <v>13437</v>
      </c>
      <c r="F315" s="2" t="s">
        <v>782</v>
      </c>
      <c r="G315" t="s">
        <v>1051</v>
      </c>
      <c r="H315" s="109">
        <v>44424</v>
      </c>
      <c r="I315" s="2">
        <f t="shared" si="7"/>
        <v>8</v>
      </c>
      <c r="J315" s="2" t="str">
        <f>IFERROR(VLOOKUP(D315,'Controle de equipamento'!$J:$V,4,0),"Adicionado")</f>
        <v>Triunfo-RS</v>
      </c>
    </row>
    <row r="316" spans="1:10">
      <c r="A316" s="108" t="s">
        <v>780</v>
      </c>
      <c r="B316" s="47" t="s">
        <v>1008</v>
      </c>
      <c r="C316" s="47" t="s">
        <v>81</v>
      </c>
      <c r="D316" s="80" t="s">
        <v>234</v>
      </c>
      <c r="E316" s="47">
        <v>13513</v>
      </c>
      <c r="F316" s="2" t="s">
        <v>782</v>
      </c>
      <c r="G316" t="s">
        <v>1050</v>
      </c>
      <c r="H316" s="109">
        <v>44424</v>
      </c>
      <c r="I316" s="2">
        <f t="shared" si="7"/>
        <v>8</v>
      </c>
      <c r="J316" s="2" t="str">
        <f>IFERROR(VLOOKUP(D316,'Controle de equipamento'!$J:$V,4,0),"Adicionado")</f>
        <v>Serra-ES</v>
      </c>
    </row>
    <row r="317" spans="1:10">
      <c r="A317" s="108" t="s">
        <v>1052</v>
      </c>
      <c r="B317" s="47" t="s">
        <v>804</v>
      </c>
      <c r="C317" s="47" t="s">
        <v>81</v>
      </c>
      <c r="D317" s="80">
        <v>1397596</v>
      </c>
      <c r="E317" s="47">
        <v>13448</v>
      </c>
      <c r="F317" s="2" t="s">
        <v>782</v>
      </c>
      <c r="G317" t="s">
        <v>1053</v>
      </c>
      <c r="H317" s="109">
        <v>44424</v>
      </c>
      <c r="I317" s="2">
        <f t="shared" si="7"/>
        <v>8</v>
      </c>
      <c r="J317" s="2" t="str">
        <f>IFERROR(VLOOKUP(D317,'Controle de equipamento'!$J:$V,4,0),"Adicionado")</f>
        <v>Triunfo-RS</v>
      </c>
    </row>
    <row r="318" spans="1:10">
      <c r="A318" s="108" t="s">
        <v>1054</v>
      </c>
      <c r="B318" s="47" t="s">
        <v>842</v>
      </c>
      <c r="C318" s="47" t="s">
        <v>81</v>
      </c>
      <c r="D318" s="80">
        <v>150580001012</v>
      </c>
      <c r="E318" s="47">
        <v>13512</v>
      </c>
      <c r="F318" s="2" t="s">
        <v>782</v>
      </c>
      <c r="G318" t="s">
        <v>1050</v>
      </c>
      <c r="H318" s="109">
        <v>44424</v>
      </c>
      <c r="I318" s="2">
        <f t="shared" si="7"/>
        <v>8</v>
      </c>
      <c r="J318" s="2" t="str">
        <f>IFERROR(VLOOKUP(D318,'Controle de equipamento'!$J:$V,4,0),"Adicionado")</f>
        <v>Uruguaiana-RS</v>
      </c>
    </row>
    <row r="319" spans="1:10">
      <c r="A319" s="108" t="s">
        <v>1055</v>
      </c>
      <c r="B319" s="47" t="s">
        <v>843</v>
      </c>
      <c r="C319" s="47" t="s">
        <v>828</v>
      </c>
      <c r="D319" s="80">
        <v>4222113</v>
      </c>
      <c r="E319" s="47">
        <v>13441</v>
      </c>
      <c r="F319" s="2" t="s">
        <v>782</v>
      </c>
      <c r="H319" s="109">
        <v>44424</v>
      </c>
      <c r="I319" s="2">
        <f t="shared" si="7"/>
        <v>8</v>
      </c>
      <c r="J319" s="2" t="str">
        <f>IFERROR(VLOOKUP(D319,'Controle de equipamento'!$J:$V,4,0),"Adicionado")</f>
        <v>Adicionado</v>
      </c>
    </row>
    <row r="320" spans="1:10">
      <c r="A320" s="108" t="s">
        <v>780</v>
      </c>
      <c r="B320" s="47" t="s">
        <v>846</v>
      </c>
      <c r="C320" s="47" t="s">
        <v>81</v>
      </c>
      <c r="D320" s="80" t="s">
        <v>173</v>
      </c>
      <c r="E320" s="47">
        <v>13480</v>
      </c>
      <c r="F320" s="2" t="s">
        <v>782</v>
      </c>
      <c r="H320" s="109">
        <v>44425</v>
      </c>
      <c r="I320" s="2">
        <f t="shared" si="7"/>
        <v>8</v>
      </c>
      <c r="J320" s="2" t="str">
        <f>IFERROR(VLOOKUP(D320,'Controle de equipamento'!$J:$V,4,0),"Adicionado")</f>
        <v>Adicionado</v>
      </c>
    </row>
    <row r="321" spans="1:10">
      <c r="A321" s="108" t="s">
        <v>780</v>
      </c>
      <c r="B321" s="47" t="s">
        <v>918</v>
      </c>
      <c r="C321" s="47" t="s">
        <v>87</v>
      </c>
      <c r="D321" s="80" t="s">
        <v>176</v>
      </c>
      <c r="E321" s="47">
        <v>13481</v>
      </c>
      <c r="F321" s="2" t="s">
        <v>782</v>
      </c>
      <c r="G321" t="s">
        <v>1023</v>
      </c>
      <c r="H321" s="109">
        <v>44425</v>
      </c>
      <c r="I321" s="2">
        <f t="shared" si="7"/>
        <v>8</v>
      </c>
      <c r="J321" s="2" t="str">
        <f>IFERROR(VLOOKUP(D321,'Controle de equipamento'!$J:$V,4,0),"Adicionado")</f>
        <v>Adicionado</v>
      </c>
    </row>
    <row r="322" spans="1:10">
      <c r="A322" s="108" t="s">
        <v>780</v>
      </c>
      <c r="B322" s="47" t="s">
        <v>1024</v>
      </c>
      <c r="C322" s="47" t="s">
        <v>87</v>
      </c>
      <c r="D322" s="80" t="s">
        <v>177</v>
      </c>
      <c r="E322" s="47">
        <v>13482</v>
      </c>
      <c r="F322" s="2" t="s">
        <v>782</v>
      </c>
      <c r="H322" s="109">
        <v>44425</v>
      </c>
      <c r="I322" s="2">
        <f t="shared" si="7"/>
        <v>8</v>
      </c>
      <c r="J322" s="2" t="str">
        <f>IFERROR(VLOOKUP(D322,'Controle de equipamento'!$J:$V,4,0),"Adicionado")</f>
        <v>Adicionado</v>
      </c>
    </row>
    <row r="323" spans="1:10">
      <c r="A323" s="108" t="s">
        <v>780</v>
      </c>
      <c r="B323" s="47" t="s">
        <v>1025</v>
      </c>
      <c r="C323" s="47" t="s">
        <v>197</v>
      </c>
      <c r="D323" s="80" t="s">
        <v>196</v>
      </c>
      <c r="E323" s="47">
        <v>13483</v>
      </c>
      <c r="F323" s="2" t="s">
        <v>782</v>
      </c>
      <c r="H323" s="109">
        <v>44426</v>
      </c>
      <c r="I323" s="2">
        <f t="shared" si="7"/>
        <v>8</v>
      </c>
      <c r="J323" s="2" t="str">
        <f>IFERROR(VLOOKUP(D323,'Controle de equipamento'!$J:$V,4,0),"Adicionado")</f>
        <v>Adicionado</v>
      </c>
    </row>
    <row r="324" spans="1:10">
      <c r="A324" s="108" t="s">
        <v>780</v>
      </c>
      <c r="B324" s="47" t="s">
        <v>1026</v>
      </c>
      <c r="C324" s="47" t="s">
        <v>87</v>
      </c>
      <c r="D324" s="80" t="s">
        <v>181</v>
      </c>
      <c r="E324" s="47">
        <v>13484</v>
      </c>
      <c r="F324" s="2" t="s">
        <v>782</v>
      </c>
      <c r="G324" t="s">
        <v>1027</v>
      </c>
      <c r="H324" s="109">
        <v>44426</v>
      </c>
      <c r="I324" s="2">
        <f t="shared" si="7"/>
        <v>8</v>
      </c>
      <c r="J324" s="2" t="str">
        <f>IFERROR(VLOOKUP(D324,'Controle de equipamento'!$J:$V,4,0),"Adicionado")</f>
        <v>Adicionado</v>
      </c>
    </row>
    <row r="325" spans="1:10">
      <c r="A325" s="108" t="s">
        <v>780</v>
      </c>
      <c r="B325" s="47" t="s">
        <v>818</v>
      </c>
      <c r="C325" s="47" t="s">
        <v>81</v>
      </c>
      <c r="D325" s="80" t="s">
        <v>199</v>
      </c>
      <c r="E325" s="47">
        <v>13485</v>
      </c>
      <c r="F325" s="2" t="s">
        <v>782</v>
      </c>
      <c r="G325" t="s">
        <v>1028</v>
      </c>
      <c r="H325" s="109">
        <v>44426</v>
      </c>
      <c r="I325" s="2">
        <f t="shared" si="7"/>
        <v>8</v>
      </c>
      <c r="J325" s="2" t="str">
        <f>IFERROR(VLOOKUP(D325,'Controle de equipamento'!$J:$V,4,0),"Adicionado")</f>
        <v>Adicionado</v>
      </c>
    </row>
    <row r="326" spans="1:10">
      <c r="A326" s="108" t="s">
        <v>1029</v>
      </c>
      <c r="B326" s="47" t="s">
        <v>1030</v>
      </c>
      <c r="C326" s="47" t="s">
        <v>81</v>
      </c>
      <c r="D326" s="80" t="s">
        <v>205</v>
      </c>
      <c r="E326" s="47">
        <v>13486</v>
      </c>
      <c r="F326" s="2" t="s">
        <v>782</v>
      </c>
      <c r="G326" t="s">
        <v>1031</v>
      </c>
      <c r="H326" s="109">
        <v>44426</v>
      </c>
      <c r="I326" s="2">
        <f t="shared" si="7"/>
        <v>8</v>
      </c>
      <c r="J326" s="2" t="str">
        <f>IFERROR(VLOOKUP(D326,'Controle de equipamento'!$J:$V,4,0),"Adicionado")</f>
        <v>Adicionado</v>
      </c>
    </row>
    <row r="327" spans="1:10">
      <c r="A327" s="108" t="s">
        <v>1032</v>
      </c>
      <c r="B327" s="47" t="s">
        <v>987</v>
      </c>
      <c r="C327" s="47" t="s">
        <v>87</v>
      </c>
      <c r="D327" s="80" t="s">
        <v>184</v>
      </c>
      <c r="E327" s="47">
        <v>13487</v>
      </c>
      <c r="F327" s="2" t="s">
        <v>782</v>
      </c>
      <c r="G327" t="s">
        <v>1033</v>
      </c>
      <c r="H327" s="109">
        <v>44426</v>
      </c>
      <c r="I327" s="2">
        <f t="shared" si="7"/>
        <v>8</v>
      </c>
      <c r="J327" s="2" t="str">
        <f>IFERROR(VLOOKUP(D327,'Controle de equipamento'!$J:$V,4,0),"Adicionado")</f>
        <v>Adicionado</v>
      </c>
    </row>
    <row r="328" spans="1:10">
      <c r="A328" s="108" t="s">
        <v>780</v>
      </c>
      <c r="B328" s="47" t="s">
        <v>1034</v>
      </c>
      <c r="C328" s="47" t="s">
        <v>87</v>
      </c>
      <c r="D328" s="80" t="s">
        <v>187</v>
      </c>
      <c r="E328" s="47">
        <v>13488</v>
      </c>
      <c r="F328" s="2" t="s">
        <v>782</v>
      </c>
      <c r="G328" t="s">
        <v>1031</v>
      </c>
      <c r="H328" s="109">
        <v>44426</v>
      </c>
      <c r="I328" s="2">
        <f t="shared" si="7"/>
        <v>8</v>
      </c>
      <c r="J328" s="2" t="str">
        <f>IFERROR(VLOOKUP(D328,'Controle de equipamento'!$J:$V,4,0),"Adicionado")</f>
        <v>Adicionado</v>
      </c>
    </row>
    <row r="329" spans="1:10">
      <c r="A329" s="108" t="s">
        <v>780</v>
      </c>
      <c r="B329" s="47" t="s">
        <v>838</v>
      </c>
      <c r="C329" s="47" t="s">
        <v>828</v>
      </c>
      <c r="D329" s="80" t="s">
        <v>490</v>
      </c>
      <c r="E329" s="47">
        <v>13564</v>
      </c>
      <c r="F329" s="2" t="s">
        <v>782</v>
      </c>
      <c r="H329" s="109">
        <v>44426</v>
      </c>
      <c r="I329" s="2">
        <f t="shared" si="7"/>
        <v>8</v>
      </c>
      <c r="J329" s="2" t="str">
        <f>IFERROR(VLOOKUP(D329,'Controle de equipamento'!$J:$V,4,0),"Adicionado")</f>
        <v>Porto Alegre-RS</v>
      </c>
    </row>
    <row r="330" spans="1:10">
      <c r="A330" s="108" t="s">
        <v>780</v>
      </c>
      <c r="B330" s="47" t="s">
        <v>838</v>
      </c>
      <c r="C330" s="47" t="s">
        <v>828</v>
      </c>
      <c r="D330" s="80" t="s">
        <v>492</v>
      </c>
      <c r="E330" s="47">
        <v>13439</v>
      </c>
      <c r="F330" s="2" t="s">
        <v>782</v>
      </c>
      <c r="H330" s="109">
        <v>44426</v>
      </c>
      <c r="I330" s="2">
        <f t="shared" si="7"/>
        <v>8</v>
      </c>
      <c r="J330" s="2" t="str">
        <f>IFERROR(VLOOKUP(D330,'Controle de equipamento'!$J:$V,4,0),"Adicionado")</f>
        <v>Porto Alegre-RS</v>
      </c>
    </row>
    <row r="331" spans="1:10">
      <c r="A331" s="108" t="s">
        <v>780</v>
      </c>
      <c r="B331" s="47" t="s">
        <v>877</v>
      </c>
      <c r="C331" s="47" t="s">
        <v>81</v>
      </c>
      <c r="D331" s="80" t="s">
        <v>493</v>
      </c>
      <c r="E331" s="47">
        <v>13436</v>
      </c>
      <c r="F331" s="2" t="s">
        <v>782</v>
      </c>
      <c r="H331" s="109">
        <v>44426</v>
      </c>
      <c r="I331" s="2">
        <f t="shared" si="7"/>
        <v>8</v>
      </c>
      <c r="J331" s="2" t="str">
        <f>IFERROR(VLOOKUP(D331,'Controle de equipamento'!$J:$V,4,0),"Adicionado")</f>
        <v>Porto Alegre-RS</v>
      </c>
    </row>
    <row r="332" spans="1:10">
      <c r="A332" s="108" t="s">
        <v>780</v>
      </c>
      <c r="B332" s="47" t="s">
        <v>1015</v>
      </c>
      <c r="C332" s="47" t="s">
        <v>81</v>
      </c>
      <c r="D332" s="80" t="s">
        <v>488</v>
      </c>
      <c r="E332" s="47">
        <v>13440</v>
      </c>
      <c r="F332" s="2" t="s">
        <v>782</v>
      </c>
      <c r="H332" s="109">
        <v>44426</v>
      </c>
      <c r="I332" s="2">
        <f t="shared" si="7"/>
        <v>8</v>
      </c>
      <c r="J332" s="2" t="str">
        <f>IFERROR(VLOOKUP(D332,'Controle de equipamento'!$J:$V,4,0),"Adicionado")</f>
        <v>Jaraguá do Sul-SC</v>
      </c>
    </row>
    <row r="333" spans="1:10">
      <c r="A333" s="108" t="s">
        <v>780</v>
      </c>
      <c r="B333" s="47" t="s">
        <v>1035</v>
      </c>
      <c r="C333" s="47" t="s">
        <v>136</v>
      </c>
      <c r="D333" s="80" t="s">
        <v>494</v>
      </c>
      <c r="E333" s="47">
        <v>13565</v>
      </c>
      <c r="F333" s="2" t="s">
        <v>782</v>
      </c>
      <c r="G333" t="s">
        <v>1036</v>
      </c>
      <c r="H333" s="109">
        <v>44426</v>
      </c>
      <c r="I333" s="2">
        <f t="shared" si="7"/>
        <v>8</v>
      </c>
      <c r="J333" s="2" t="str">
        <f>IFERROR(VLOOKUP(D333,'Controle de equipamento'!$J:$V,4,0),"Adicionado")</f>
        <v>Porto Alegre-RS</v>
      </c>
    </row>
    <row r="334" spans="1:10">
      <c r="A334" s="108" t="s">
        <v>780</v>
      </c>
      <c r="B334" s="47" t="s">
        <v>1037</v>
      </c>
      <c r="C334" s="47" t="s">
        <v>881</v>
      </c>
      <c r="D334" s="80">
        <v>1228420502</v>
      </c>
      <c r="E334" s="47">
        <v>13443</v>
      </c>
      <c r="F334" s="2" t="s">
        <v>782</v>
      </c>
      <c r="H334" s="109">
        <v>44426</v>
      </c>
      <c r="I334" s="2">
        <f t="shared" si="7"/>
        <v>8</v>
      </c>
      <c r="J334" s="2" t="str">
        <f>IFERROR(VLOOKUP(D334,'Controle de equipamento'!$J:$V,4,0),"Adicionado")</f>
        <v>Triunfo-RS</v>
      </c>
    </row>
    <row r="335" spans="1:10">
      <c r="A335" s="108" t="s">
        <v>1038</v>
      </c>
      <c r="B335" s="47" t="s">
        <v>840</v>
      </c>
      <c r="C335" s="47" t="s">
        <v>81</v>
      </c>
      <c r="D335" s="80" t="s">
        <v>503</v>
      </c>
      <c r="E335" s="47">
        <v>13455</v>
      </c>
      <c r="F335" s="2" t="s">
        <v>782</v>
      </c>
      <c r="H335" s="109">
        <v>44426</v>
      </c>
      <c r="I335" s="2">
        <f t="shared" si="7"/>
        <v>8</v>
      </c>
      <c r="J335" s="2" t="str">
        <f>IFERROR(VLOOKUP(D335,'Controle de equipamento'!$J:$V,4,0),"Adicionado")</f>
        <v>Triunfo-RS</v>
      </c>
    </row>
    <row r="336" spans="1:10">
      <c r="A336" s="108" t="s">
        <v>1057</v>
      </c>
      <c r="B336" s="47" t="s">
        <v>849</v>
      </c>
      <c r="C336" s="74" t="s">
        <v>81</v>
      </c>
      <c r="D336" s="80" t="s">
        <v>281</v>
      </c>
      <c r="E336" s="47">
        <v>13504</v>
      </c>
      <c r="F336" s="2" t="s">
        <v>782</v>
      </c>
      <c r="G336" t="s">
        <v>1058</v>
      </c>
      <c r="H336" s="109">
        <v>44432</v>
      </c>
      <c r="I336" s="2">
        <f t="shared" si="7"/>
        <v>8</v>
      </c>
      <c r="J336" s="2" t="str">
        <f>IFERROR(VLOOKUP(D336,'Controle de equipamento'!$J:$V,4,0),"Adicionado")</f>
        <v>Juiz de Fora-MG</v>
      </c>
    </row>
    <row r="337" spans="1:10">
      <c r="A337" s="108" t="s">
        <v>780</v>
      </c>
      <c r="B337" s="74" t="s">
        <v>1059</v>
      </c>
      <c r="C337" s="74" t="s">
        <v>1060</v>
      </c>
      <c r="D337" s="80" t="s">
        <v>288</v>
      </c>
      <c r="E337" s="47">
        <v>13505</v>
      </c>
      <c r="F337" s="2" t="s">
        <v>782</v>
      </c>
      <c r="H337" s="109">
        <v>44432</v>
      </c>
      <c r="I337" s="2">
        <f t="shared" si="7"/>
        <v>8</v>
      </c>
      <c r="J337" s="2" t="str">
        <f>IFERROR(VLOOKUP(D337,'Controle de equipamento'!$J:$V,4,0),"Adicionado")</f>
        <v>Juiz de Fora-MG</v>
      </c>
    </row>
    <row r="338" spans="1:10">
      <c r="A338" s="108" t="s">
        <v>780</v>
      </c>
      <c r="B338" s="74" t="s">
        <v>1061</v>
      </c>
      <c r="C338" s="74" t="s">
        <v>87</v>
      </c>
      <c r="D338" s="80">
        <v>63259</v>
      </c>
      <c r="E338" s="47">
        <v>13506</v>
      </c>
      <c r="F338" s="2" t="s">
        <v>782</v>
      </c>
      <c r="H338" s="109">
        <v>44432</v>
      </c>
      <c r="I338" s="2">
        <f t="shared" si="7"/>
        <v>8</v>
      </c>
      <c r="J338" s="2" t="str">
        <f>IFERROR(VLOOKUP(D338,'Controle de equipamento'!$J:$V,4,0),"Adicionado")</f>
        <v>Juiz de Fora-MG</v>
      </c>
    </row>
    <row r="339" spans="1:10">
      <c r="A339" s="108" t="s">
        <v>1062</v>
      </c>
      <c r="B339" s="47" t="s">
        <v>1063</v>
      </c>
      <c r="C339" s="47" t="s">
        <v>81</v>
      </c>
      <c r="D339" s="80">
        <v>341053</v>
      </c>
      <c r="E339" s="47">
        <v>13507</v>
      </c>
      <c r="F339" s="2" t="s">
        <v>782</v>
      </c>
      <c r="H339" s="109">
        <v>44432</v>
      </c>
      <c r="I339" s="2">
        <f t="shared" si="7"/>
        <v>8</v>
      </c>
      <c r="J339" s="2" t="str">
        <f>IFERROR(VLOOKUP(D339,'Controle de equipamento'!$J:$V,4,0),"Adicionado")</f>
        <v>Juiz de Fora-MG</v>
      </c>
    </row>
    <row r="340" spans="1:10">
      <c r="A340" s="108" t="s">
        <v>1064</v>
      </c>
      <c r="B340" s="47" t="s">
        <v>1065</v>
      </c>
      <c r="C340" s="47" t="s">
        <v>225</v>
      </c>
      <c r="D340" s="80">
        <v>1646</v>
      </c>
      <c r="E340" s="47">
        <v>13508</v>
      </c>
      <c r="F340" s="2" t="s">
        <v>782</v>
      </c>
      <c r="H340" s="109">
        <v>44432</v>
      </c>
      <c r="I340" s="2">
        <f t="shared" si="7"/>
        <v>8</v>
      </c>
      <c r="J340" s="2" t="str">
        <f>IFERROR(VLOOKUP(D340,'Controle de equipamento'!$J:$V,4,0),"Adicionado")</f>
        <v>Juiz de Fora-MG</v>
      </c>
    </row>
    <row r="341" spans="1:10">
      <c r="A341" s="108" t="s">
        <v>780</v>
      </c>
      <c r="B341" s="47" t="s">
        <v>849</v>
      </c>
      <c r="C341" s="47" t="s">
        <v>81</v>
      </c>
      <c r="D341" s="80" t="s">
        <v>287</v>
      </c>
      <c r="E341" s="47">
        <v>13509</v>
      </c>
      <c r="F341" s="2" t="s">
        <v>782</v>
      </c>
      <c r="H341" s="109">
        <v>44432</v>
      </c>
      <c r="I341" s="2">
        <f t="shared" si="7"/>
        <v>8</v>
      </c>
      <c r="J341" s="2" t="str">
        <f>IFERROR(VLOOKUP(D341,'Controle de equipamento'!$J:$V,4,0),"Adicionado")</f>
        <v>Juiz de Fora-MG</v>
      </c>
    </row>
    <row r="342" spans="1:10">
      <c r="A342" s="108" t="s">
        <v>1066</v>
      </c>
      <c r="B342" s="47" t="s">
        <v>1067</v>
      </c>
      <c r="C342" s="47" t="s">
        <v>1068</v>
      </c>
      <c r="D342" s="80" t="s">
        <v>283</v>
      </c>
      <c r="E342" s="47">
        <v>13510</v>
      </c>
      <c r="F342" s="2" t="s">
        <v>782</v>
      </c>
      <c r="H342" s="109">
        <v>44432</v>
      </c>
      <c r="I342" s="2">
        <f t="shared" si="7"/>
        <v>8</v>
      </c>
      <c r="J342" s="2" t="str">
        <f>IFERROR(VLOOKUP(D342,'Controle de equipamento'!$J:$V,4,0),"Adicionado")</f>
        <v>Juiz de Fora-MG</v>
      </c>
    </row>
    <row r="343" spans="1:10">
      <c r="A343" s="108" t="s">
        <v>780</v>
      </c>
      <c r="B343" s="47" t="s">
        <v>846</v>
      </c>
      <c r="C343" s="47" t="s">
        <v>81</v>
      </c>
      <c r="D343" s="80" t="s">
        <v>256</v>
      </c>
      <c r="E343" s="47">
        <v>13651</v>
      </c>
      <c r="F343" s="2" t="s">
        <v>782</v>
      </c>
      <c r="H343" s="109">
        <v>44433</v>
      </c>
      <c r="I343" s="2">
        <f t="shared" si="7"/>
        <v>8</v>
      </c>
      <c r="J343" s="2" t="str">
        <f>IFERROR(VLOOKUP(D343,'Controle de equipamento'!$J:$V,4,0),"Adicionado")</f>
        <v xml:space="preserve">Divinópolis-MG </v>
      </c>
    </row>
    <row r="344" spans="1:10">
      <c r="A344" s="108" t="s">
        <v>780</v>
      </c>
      <c r="B344" s="47" t="s">
        <v>1069</v>
      </c>
      <c r="C344" s="47" t="s">
        <v>1070</v>
      </c>
      <c r="D344" s="80" t="s">
        <v>257</v>
      </c>
      <c r="E344" s="47">
        <v>13652</v>
      </c>
      <c r="F344" s="2" t="s">
        <v>782</v>
      </c>
      <c r="H344" s="109">
        <v>44433</v>
      </c>
      <c r="I344" s="2">
        <f t="shared" si="7"/>
        <v>8</v>
      </c>
      <c r="J344" s="2" t="str">
        <f>IFERROR(VLOOKUP(D344,'Controle de equipamento'!$J:$V,4,0),"Adicionado")</f>
        <v xml:space="preserve">Divinópolis-MG </v>
      </c>
    </row>
    <row r="345" spans="1:10">
      <c r="A345" s="108" t="s">
        <v>780</v>
      </c>
      <c r="B345" s="47" t="s">
        <v>1071</v>
      </c>
      <c r="C345" s="47" t="s">
        <v>81</v>
      </c>
      <c r="D345" s="80" t="s">
        <v>254</v>
      </c>
      <c r="E345" s="47">
        <v>13660</v>
      </c>
      <c r="F345" s="2" t="s">
        <v>782</v>
      </c>
      <c r="H345" s="109">
        <v>44433</v>
      </c>
      <c r="I345" s="2">
        <f t="shared" si="7"/>
        <v>8</v>
      </c>
      <c r="J345" s="2" t="str">
        <f>IFERROR(VLOOKUP(D345,'Controle de equipamento'!$J:$V,4,0),"Adicionado")</f>
        <v xml:space="preserve">Divinópolis-MG </v>
      </c>
    </row>
    <row r="346" spans="1:10">
      <c r="A346" s="108" t="s">
        <v>780</v>
      </c>
      <c r="B346" s="47" t="s">
        <v>1069</v>
      </c>
      <c r="C346" s="47" t="s">
        <v>1070</v>
      </c>
      <c r="D346" s="80" t="s">
        <v>259</v>
      </c>
      <c r="E346" s="47">
        <v>13661</v>
      </c>
      <c r="F346" s="2" t="s">
        <v>782</v>
      </c>
      <c r="H346" s="109">
        <v>44433</v>
      </c>
      <c r="I346" s="2">
        <f t="shared" si="7"/>
        <v>8</v>
      </c>
      <c r="J346" s="2" t="str">
        <f>IFERROR(VLOOKUP(D346,'Controle de equipamento'!$J:$V,4,0),"Adicionado")</f>
        <v xml:space="preserve">Divinópolis-MG </v>
      </c>
    </row>
    <row r="347" spans="1:10">
      <c r="A347" s="108" t="s">
        <v>780</v>
      </c>
      <c r="B347" s="47" t="s">
        <v>1072</v>
      </c>
      <c r="C347" s="47" t="s">
        <v>81</v>
      </c>
      <c r="D347" s="80" t="s">
        <v>260</v>
      </c>
      <c r="E347" s="47">
        <v>13668</v>
      </c>
      <c r="F347" s="2" t="s">
        <v>782</v>
      </c>
      <c r="G347" s="2" t="s">
        <v>1073</v>
      </c>
      <c r="H347" s="109">
        <v>44433</v>
      </c>
      <c r="I347" s="2">
        <f t="shared" si="7"/>
        <v>8</v>
      </c>
      <c r="J347" s="2" t="str">
        <f>IFERROR(VLOOKUP(D347,'Controle de equipamento'!$J:$V,4,0),"Adicionado")</f>
        <v xml:space="preserve">Divinópolis-MG </v>
      </c>
    </row>
    <row r="348" spans="1:10">
      <c r="A348" s="108" t="s">
        <v>1074</v>
      </c>
      <c r="B348" s="47" t="s">
        <v>83</v>
      </c>
      <c r="C348" s="47" t="s">
        <v>87</v>
      </c>
      <c r="D348" s="80">
        <v>21883</v>
      </c>
      <c r="E348" s="47">
        <v>13689</v>
      </c>
      <c r="F348" s="2" t="s">
        <v>782</v>
      </c>
      <c r="H348" s="109">
        <v>44442</v>
      </c>
      <c r="I348" s="2">
        <f t="shared" si="7"/>
        <v>9</v>
      </c>
      <c r="J348" s="2" t="str">
        <f>IFERROR(VLOOKUP(D348,'Controle de equipamento'!$J:$V,4,0),"Adicionado")</f>
        <v>Uruguaiana-RS</v>
      </c>
    </row>
    <row r="349" spans="1:10">
      <c r="A349" s="108" t="s">
        <v>1075</v>
      </c>
      <c r="B349" s="47" t="s">
        <v>565</v>
      </c>
      <c r="C349" s="47" t="s">
        <v>512</v>
      </c>
      <c r="D349" s="80" t="s">
        <v>514</v>
      </c>
      <c r="E349" s="47">
        <v>13690</v>
      </c>
      <c r="F349" s="2" t="s">
        <v>782</v>
      </c>
      <c r="G349" s="2" t="s">
        <v>1076</v>
      </c>
      <c r="H349" s="109">
        <v>44442</v>
      </c>
      <c r="I349" s="2">
        <f t="shared" si="7"/>
        <v>9</v>
      </c>
      <c r="J349" s="2" t="str">
        <f>IFERROR(VLOOKUP(D349,'Controle de equipamento'!$J:$V,4,0),"Adicionado")</f>
        <v>Uruguaiana-RS</v>
      </c>
    </row>
    <row r="350" spans="1:10">
      <c r="A350" s="108" t="s">
        <v>1077</v>
      </c>
      <c r="B350" s="47" t="s">
        <v>565</v>
      </c>
      <c r="C350" s="47" t="s">
        <v>512</v>
      </c>
      <c r="D350" s="80" t="s">
        <v>511</v>
      </c>
      <c r="E350" s="47">
        <v>13691</v>
      </c>
      <c r="F350" s="2" t="s">
        <v>782</v>
      </c>
      <c r="H350" s="109">
        <v>44442</v>
      </c>
      <c r="I350" s="2">
        <f t="shared" si="7"/>
        <v>9</v>
      </c>
      <c r="J350" s="2" t="str">
        <f>IFERROR(VLOOKUP(D350,'Controle de equipamento'!$J:$V,4,0),"Adicionado")</f>
        <v>Uruguaiana-RS</v>
      </c>
    </row>
    <row r="351" spans="1:10">
      <c r="A351" s="108" t="s">
        <v>780</v>
      </c>
      <c r="B351" s="47" t="s">
        <v>101</v>
      </c>
      <c r="C351" s="47" t="s">
        <v>81</v>
      </c>
      <c r="D351" s="80">
        <v>200930003006</v>
      </c>
      <c r="E351" s="47">
        <v>13693</v>
      </c>
      <c r="F351" s="2" t="s">
        <v>782</v>
      </c>
      <c r="H351" s="109">
        <v>44442</v>
      </c>
      <c r="I351" s="2">
        <f t="shared" si="7"/>
        <v>9</v>
      </c>
      <c r="J351" s="2" t="str">
        <f>IFERROR(VLOOKUP(D351,'Controle de equipamento'!$J:$V,4,0),"Adicionado")</f>
        <v>Uruguaiana-RS</v>
      </c>
    </row>
    <row r="352" spans="1:10">
      <c r="A352" s="108" t="s">
        <v>780</v>
      </c>
      <c r="B352" s="47" t="s">
        <v>1078</v>
      </c>
      <c r="C352" s="47" t="s">
        <v>1068</v>
      </c>
      <c r="D352" s="80">
        <v>6253970</v>
      </c>
      <c r="E352" s="47">
        <v>13694</v>
      </c>
      <c r="F352" s="2" t="s">
        <v>782</v>
      </c>
      <c r="G352" s="2" t="s">
        <v>1079</v>
      </c>
      <c r="H352" s="109">
        <v>44442</v>
      </c>
      <c r="I352" s="2">
        <f t="shared" si="7"/>
        <v>9</v>
      </c>
      <c r="J352" s="2" t="str">
        <f>IFERROR(VLOOKUP(D352,'Controle de equipamento'!$J:$V,4,0),"Adicionado")</f>
        <v>Alegrete-RS</v>
      </c>
    </row>
    <row r="353" spans="1:10">
      <c r="A353" s="108" t="s">
        <v>780</v>
      </c>
      <c r="B353" s="47" t="s">
        <v>849</v>
      </c>
      <c r="C353" s="47" t="s">
        <v>81</v>
      </c>
      <c r="D353" s="80" t="s">
        <v>482</v>
      </c>
      <c r="E353" s="47">
        <v>13758</v>
      </c>
      <c r="F353" s="2" t="s">
        <v>782</v>
      </c>
      <c r="G353" s="2" t="s">
        <v>1080</v>
      </c>
      <c r="H353" s="109">
        <v>44442</v>
      </c>
      <c r="I353" s="2">
        <f t="shared" si="7"/>
        <v>9</v>
      </c>
      <c r="J353" s="2" t="str">
        <f>IFERROR(VLOOKUP(D353,'Controle de equipamento'!$J:$V,4,0),"Adicionado")</f>
        <v>Alegrete-RS</v>
      </c>
    </row>
    <row r="354" spans="1:10">
      <c r="A354" s="108" t="s">
        <v>780</v>
      </c>
      <c r="B354" s="47" t="s">
        <v>849</v>
      </c>
      <c r="C354" s="47" t="s">
        <v>81</v>
      </c>
      <c r="D354" s="80" t="s">
        <v>417</v>
      </c>
      <c r="E354" s="47">
        <v>13759</v>
      </c>
      <c r="F354" s="2" t="s">
        <v>782</v>
      </c>
      <c r="G354" s="2" t="s">
        <v>1080</v>
      </c>
      <c r="H354" s="109">
        <v>44442</v>
      </c>
      <c r="I354" s="2">
        <f t="shared" si="7"/>
        <v>9</v>
      </c>
      <c r="J354" s="2" t="str">
        <f>IFERROR(VLOOKUP(D354,'Controle de equipamento'!$J:$V,4,0),"Adicionado")</f>
        <v>Astorga-PR</v>
      </c>
    </row>
    <row r="355" spans="1:10">
      <c r="A355" s="108" t="s">
        <v>780</v>
      </c>
      <c r="B355" s="47" t="s">
        <v>849</v>
      </c>
      <c r="C355" s="47" t="s">
        <v>1068</v>
      </c>
      <c r="D355" s="80">
        <v>4239783</v>
      </c>
      <c r="E355" s="47">
        <v>13760</v>
      </c>
      <c r="F355" s="2" t="s">
        <v>782</v>
      </c>
      <c r="H355" s="109">
        <v>44442</v>
      </c>
      <c r="I355" s="2">
        <f t="shared" si="7"/>
        <v>9</v>
      </c>
      <c r="J355" s="2" t="str">
        <f>IFERROR(VLOOKUP(D355,'Controle de equipamento'!$J:$V,4,0),"Adicionado")</f>
        <v>Uruguaiana-RS</v>
      </c>
    </row>
    <row r="356" spans="1:10">
      <c r="A356" s="108" t="s">
        <v>1081</v>
      </c>
      <c r="B356" s="47" t="s">
        <v>75</v>
      </c>
      <c r="C356" s="47" t="s">
        <v>1082</v>
      </c>
      <c r="D356" s="80">
        <v>3652</v>
      </c>
      <c r="E356" s="47">
        <v>13669</v>
      </c>
      <c r="F356" s="2" t="s">
        <v>782</v>
      </c>
      <c r="G356" s="2" t="s">
        <v>1083</v>
      </c>
      <c r="H356" s="109">
        <v>44447</v>
      </c>
      <c r="I356" s="2">
        <f t="shared" si="7"/>
        <v>9</v>
      </c>
      <c r="J356" s="2" t="str">
        <f>IFERROR(VLOOKUP(D356,'Controle de equipamento'!$J:$V,4,0),"Adicionado")</f>
        <v>Maceió-AL</v>
      </c>
    </row>
    <row r="357" spans="1:10">
      <c r="A357" s="108" t="s">
        <v>780</v>
      </c>
      <c r="B357" s="47" t="s">
        <v>819</v>
      </c>
      <c r="C357" s="47" t="s">
        <v>81</v>
      </c>
      <c r="D357" s="80" t="s">
        <v>80</v>
      </c>
      <c r="E357" s="47">
        <v>13670</v>
      </c>
      <c r="F357" s="2" t="s">
        <v>782</v>
      </c>
      <c r="G357" s="2" t="s">
        <v>1084</v>
      </c>
      <c r="H357" s="109">
        <v>44447</v>
      </c>
      <c r="I357" s="2">
        <f t="shared" si="7"/>
        <v>9</v>
      </c>
      <c r="J357" s="2" t="str">
        <f>IFERROR(VLOOKUP(D357,'Controle de equipamento'!$J:$V,4,0),"Adicionado")</f>
        <v>Maceió-AL</v>
      </c>
    </row>
    <row r="358" spans="1:10">
      <c r="A358" s="108" t="s">
        <v>780</v>
      </c>
      <c r="B358" s="47" t="s">
        <v>1085</v>
      </c>
      <c r="C358" s="47" t="s">
        <v>828</v>
      </c>
      <c r="D358" s="80">
        <v>4210981</v>
      </c>
      <c r="E358" s="47">
        <v>13671</v>
      </c>
      <c r="F358" s="2" t="s">
        <v>782</v>
      </c>
      <c r="H358" s="109">
        <v>44447</v>
      </c>
      <c r="I358" s="2">
        <f t="shared" si="7"/>
        <v>9</v>
      </c>
      <c r="J358" s="2" t="str">
        <f>IFERROR(VLOOKUP(D358,'Controle de equipamento'!$J:$V,4,0),"Adicionado")</f>
        <v>Maceió-AL</v>
      </c>
    </row>
    <row r="359" spans="1:10">
      <c r="A359" s="108" t="s">
        <v>780</v>
      </c>
      <c r="B359" s="47" t="s">
        <v>987</v>
      </c>
      <c r="C359" s="47" t="s">
        <v>87</v>
      </c>
      <c r="D359" s="80">
        <v>49433</v>
      </c>
      <c r="E359" s="74">
        <v>13672</v>
      </c>
      <c r="F359" s="2" t="s">
        <v>782</v>
      </c>
      <c r="H359" s="109">
        <v>44447</v>
      </c>
      <c r="I359" s="2">
        <f t="shared" si="7"/>
        <v>9</v>
      </c>
      <c r="J359" s="2" t="str">
        <f>IFERROR(VLOOKUP(D359,'Controle de equipamento'!$J:$V,4,0),"Adicionado")</f>
        <v>Maceió-AL</v>
      </c>
    </row>
    <row r="360" spans="1:10">
      <c r="A360" s="108" t="s">
        <v>780</v>
      </c>
      <c r="B360" s="47" t="s">
        <v>1087</v>
      </c>
      <c r="C360" s="47" t="s">
        <v>81</v>
      </c>
      <c r="D360" s="80">
        <v>182190001020</v>
      </c>
      <c r="E360" s="74">
        <v>13674</v>
      </c>
      <c r="F360" s="2" t="s">
        <v>782</v>
      </c>
      <c r="G360" s="2" t="s">
        <v>1088</v>
      </c>
      <c r="H360" s="109">
        <v>44447</v>
      </c>
      <c r="I360" s="2">
        <f t="shared" si="7"/>
        <v>9</v>
      </c>
      <c r="J360" s="2" t="str">
        <f>IFERROR(VLOOKUP(D360,'Controle de equipamento'!$J:$V,4,0),"Adicionado")</f>
        <v>Adicionado</v>
      </c>
    </row>
    <row r="361" spans="1:10">
      <c r="A361" s="108" t="s">
        <v>780</v>
      </c>
      <c r="B361" s="47" t="s">
        <v>804</v>
      </c>
      <c r="C361" s="47" t="s">
        <v>81</v>
      </c>
      <c r="D361" s="80">
        <v>1401857</v>
      </c>
      <c r="E361" s="47">
        <v>13950</v>
      </c>
      <c r="F361" s="2" t="s">
        <v>782</v>
      </c>
      <c r="G361"/>
      <c r="H361" s="109">
        <v>44453</v>
      </c>
      <c r="I361" s="2">
        <f t="shared" si="7"/>
        <v>9</v>
      </c>
      <c r="J361" s="2" t="str">
        <f>IFERROR(VLOOKUP(D361,'Controle de equipamento'!$J:$V,4,0),"Adicionado")</f>
        <v>Triunfo-RS</v>
      </c>
    </row>
    <row r="362" spans="1:10">
      <c r="A362" s="108" t="s">
        <v>1089</v>
      </c>
      <c r="B362" s="47" t="s">
        <v>1090</v>
      </c>
      <c r="C362" s="74" t="s">
        <v>1068</v>
      </c>
      <c r="D362" s="80">
        <v>4222730</v>
      </c>
      <c r="E362" s="47">
        <v>13761</v>
      </c>
      <c r="F362" s="2" t="s">
        <v>782</v>
      </c>
      <c r="H362" s="109">
        <v>44455</v>
      </c>
      <c r="I362" s="2">
        <f t="shared" si="7"/>
        <v>9</v>
      </c>
      <c r="J362" s="2" t="str">
        <f>IFERROR(VLOOKUP(D362,'Controle de equipamento'!$J:$V,4,0),"Adicionado")</f>
        <v>Manaus-AM</v>
      </c>
    </row>
    <row r="363" spans="1:10">
      <c r="A363" s="108" t="s">
        <v>780</v>
      </c>
      <c r="B363" s="74" t="s">
        <v>1091</v>
      </c>
      <c r="C363" s="74" t="s">
        <v>105</v>
      </c>
      <c r="D363" s="80" t="s">
        <v>104</v>
      </c>
      <c r="E363" s="47">
        <v>13762</v>
      </c>
      <c r="F363" s="2" t="s">
        <v>782</v>
      </c>
      <c r="H363" s="109">
        <v>44455</v>
      </c>
      <c r="I363" s="2">
        <f t="shared" si="7"/>
        <v>9</v>
      </c>
      <c r="J363" s="2" t="str">
        <f>IFERROR(VLOOKUP(D363,'Controle de equipamento'!$J:$V,4,0),"Adicionado")</f>
        <v>Manaus-AM</v>
      </c>
    </row>
    <row r="364" spans="1:10">
      <c r="A364" s="108" t="s">
        <v>780</v>
      </c>
      <c r="B364" s="74" t="s">
        <v>1092</v>
      </c>
      <c r="C364" s="74" t="s">
        <v>289</v>
      </c>
      <c r="D364" s="80" t="s">
        <v>107</v>
      </c>
      <c r="E364" s="47">
        <v>13763</v>
      </c>
      <c r="F364" s="2" t="s">
        <v>782</v>
      </c>
      <c r="H364" s="109">
        <v>44455</v>
      </c>
      <c r="I364" s="2">
        <f t="shared" si="7"/>
        <v>9</v>
      </c>
      <c r="J364" s="2" t="str">
        <f>IFERROR(VLOOKUP(D364,'Controle de equipamento'!$J:$V,4,0),"Adicionado")</f>
        <v>Manaus-AM</v>
      </c>
    </row>
    <row r="365" spans="1:10">
      <c r="A365" s="108" t="s">
        <v>780</v>
      </c>
      <c r="B365" s="74" t="s">
        <v>972</v>
      </c>
      <c r="C365" s="74" t="s">
        <v>81</v>
      </c>
      <c r="D365" s="80" t="s">
        <v>102</v>
      </c>
      <c r="E365" s="47">
        <v>13764</v>
      </c>
      <c r="F365" s="2" t="s">
        <v>782</v>
      </c>
      <c r="H365" s="109">
        <v>44455</v>
      </c>
      <c r="I365" s="2">
        <f t="shared" si="7"/>
        <v>9</v>
      </c>
      <c r="J365" s="2" t="str">
        <f>IFERROR(VLOOKUP(D365,'Controle de equipamento'!$J:$V,4,0),"Adicionado")</f>
        <v>Adicionado</v>
      </c>
    </row>
    <row r="366" spans="1:10">
      <c r="A366" s="108" t="s">
        <v>780</v>
      </c>
      <c r="B366" s="74" t="s">
        <v>1093</v>
      </c>
      <c r="C366" s="47" t="s">
        <v>87</v>
      </c>
      <c r="D366" s="80">
        <v>49483</v>
      </c>
      <c r="E366" s="74">
        <v>13822</v>
      </c>
      <c r="F366" s="2" t="s">
        <v>782</v>
      </c>
      <c r="H366" s="109">
        <v>44459</v>
      </c>
      <c r="I366" s="2">
        <f t="shared" si="7"/>
        <v>9</v>
      </c>
      <c r="J366" s="2" t="str">
        <f>IFERROR(VLOOKUP(D366,'Controle de equipamento'!$J:$V,4,0),"Adicionado")</f>
        <v>Camaçari-BA</v>
      </c>
    </row>
    <row r="367" spans="1:10">
      <c r="A367" s="108" t="s">
        <v>780</v>
      </c>
      <c r="B367" s="74" t="s">
        <v>1086</v>
      </c>
      <c r="C367" s="74" t="s">
        <v>81</v>
      </c>
      <c r="D367" s="80" t="s">
        <v>156</v>
      </c>
      <c r="E367" s="74">
        <v>13823</v>
      </c>
      <c r="F367" s="2" t="s">
        <v>782</v>
      </c>
      <c r="H367" s="109">
        <v>44459</v>
      </c>
      <c r="I367" s="2">
        <f t="shared" si="7"/>
        <v>9</v>
      </c>
      <c r="J367" s="2" t="str">
        <f>IFERROR(VLOOKUP(D367,'Controle de equipamento'!$J:$V,4,0),"Adicionado")</f>
        <v>Camaçari-BA</v>
      </c>
    </row>
    <row r="368" spans="1:10">
      <c r="A368" s="108" t="s">
        <v>780</v>
      </c>
      <c r="B368" s="74" t="s">
        <v>783</v>
      </c>
      <c r="C368" s="74" t="s">
        <v>87</v>
      </c>
      <c r="D368" s="80">
        <v>49441</v>
      </c>
      <c r="E368" s="74">
        <v>13824</v>
      </c>
      <c r="F368" s="2" t="s">
        <v>782</v>
      </c>
      <c r="H368" s="109">
        <v>44459</v>
      </c>
      <c r="I368" s="2">
        <f t="shared" ref="I368:I417" si="8">IF(H368&lt;&gt;"",MONTH(H368),"")</f>
        <v>9</v>
      </c>
      <c r="J368" s="2" t="str">
        <f>IFERROR(VLOOKUP(D368,'Controle de equipamento'!$J:$V,4,0),"Adicionado")</f>
        <v>Camaçari-BA</v>
      </c>
    </row>
    <row r="369" spans="1:10">
      <c r="A369" s="108" t="s">
        <v>1094</v>
      </c>
      <c r="B369" s="74" t="s">
        <v>1095</v>
      </c>
      <c r="C369" s="74" t="s">
        <v>994</v>
      </c>
      <c r="D369" s="80" t="s">
        <v>158</v>
      </c>
      <c r="E369" s="74">
        <v>13825</v>
      </c>
      <c r="F369" s="2" t="s">
        <v>782</v>
      </c>
      <c r="H369" s="109">
        <v>44459</v>
      </c>
      <c r="I369" s="2">
        <f t="shared" si="8"/>
        <v>9</v>
      </c>
      <c r="J369" s="2" t="str">
        <f>IFERROR(VLOOKUP(D369,'Controle de equipamento'!$J:$V,4,0),"Adicionado")</f>
        <v>Camaçari-BA</v>
      </c>
    </row>
    <row r="370" spans="1:10">
      <c r="A370" s="108" t="s">
        <v>1096</v>
      </c>
      <c r="B370" s="74" t="s">
        <v>1097</v>
      </c>
      <c r="C370" s="74" t="s">
        <v>966</v>
      </c>
      <c r="D370" s="80" t="s">
        <v>135</v>
      </c>
      <c r="E370" s="74">
        <v>13826</v>
      </c>
      <c r="F370" s="2" t="s">
        <v>782</v>
      </c>
      <c r="H370" s="109">
        <v>44459</v>
      </c>
      <c r="I370" s="2">
        <f t="shared" si="8"/>
        <v>9</v>
      </c>
      <c r="J370" s="2" t="str">
        <f>IFERROR(VLOOKUP(D370,'Controle de equipamento'!$J:$V,4,0),"Adicionado")</f>
        <v>Camaçari-BA</v>
      </c>
    </row>
    <row r="371" spans="1:10">
      <c r="A371" s="108" t="s">
        <v>1098</v>
      </c>
      <c r="B371" s="74" t="s">
        <v>1099</v>
      </c>
      <c r="C371" s="74" t="s">
        <v>117</v>
      </c>
      <c r="D371" s="80" t="s">
        <v>116</v>
      </c>
      <c r="E371" s="74">
        <v>13827</v>
      </c>
      <c r="F371" s="2" t="s">
        <v>782</v>
      </c>
      <c r="H371" s="109">
        <v>44459</v>
      </c>
      <c r="I371" s="2">
        <f t="shared" si="8"/>
        <v>9</v>
      </c>
      <c r="J371" s="2" t="str">
        <f>IFERROR(VLOOKUP(D371,'Controle de equipamento'!$J:$V,4,0),"Adicionado")</f>
        <v>Camaçari-BA</v>
      </c>
    </row>
    <row r="372" spans="1:10">
      <c r="A372" s="108" t="s">
        <v>1100</v>
      </c>
      <c r="B372" s="74" t="s">
        <v>1101</v>
      </c>
      <c r="C372" s="74" t="s">
        <v>81</v>
      </c>
      <c r="D372" s="80" t="s">
        <v>142</v>
      </c>
      <c r="E372" s="74">
        <v>13828</v>
      </c>
      <c r="F372" s="2" t="s">
        <v>782</v>
      </c>
      <c r="H372" s="109">
        <v>44459</v>
      </c>
      <c r="I372" s="2">
        <f t="shared" si="8"/>
        <v>9</v>
      </c>
      <c r="J372" s="2" t="str">
        <f>IFERROR(VLOOKUP(D372,'Controle de equipamento'!$J:$V,4,0),"Adicionado")</f>
        <v>Camaçari-BA</v>
      </c>
    </row>
    <row r="373" spans="1:10">
      <c r="A373" s="108" t="s">
        <v>780</v>
      </c>
      <c r="B373" s="74" t="s">
        <v>1086</v>
      </c>
      <c r="C373" s="74" t="s">
        <v>81</v>
      </c>
      <c r="D373" s="80" t="s">
        <v>124</v>
      </c>
      <c r="E373" s="74">
        <v>13829</v>
      </c>
      <c r="F373" s="2" t="s">
        <v>782</v>
      </c>
      <c r="H373" s="109">
        <v>44459</v>
      </c>
      <c r="I373" s="2">
        <f t="shared" si="8"/>
        <v>9</v>
      </c>
      <c r="J373" s="2" t="str">
        <f>IFERROR(VLOOKUP(D373,'Controle de equipamento'!$J:$V,4,0),"Adicionado")</f>
        <v>Camaçari-BA</v>
      </c>
    </row>
    <row r="374" spans="1:10">
      <c r="A374" s="108" t="s">
        <v>1102</v>
      </c>
      <c r="B374" s="74" t="s">
        <v>1095</v>
      </c>
      <c r="C374" s="74" t="s">
        <v>81</v>
      </c>
      <c r="D374" s="80" t="s">
        <v>155</v>
      </c>
      <c r="E374" s="74">
        <v>13830</v>
      </c>
      <c r="F374" s="2" t="s">
        <v>782</v>
      </c>
      <c r="H374" s="109">
        <v>44459</v>
      </c>
      <c r="I374" s="2">
        <f t="shared" si="8"/>
        <v>9</v>
      </c>
      <c r="J374" s="2" t="str">
        <f>IFERROR(VLOOKUP(D374,'Controle de equipamento'!$J:$V,4,0),"Adicionado")</f>
        <v>Camaçari-BA</v>
      </c>
    </row>
    <row r="375" spans="1:10">
      <c r="A375" s="108" t="s">
        <v>780</v>
      </c>
      <c r="B375" s="74" t="s">
        <v>894</v>
      </c>
      <c r="C375" s="74" t="s">
        <v>81</v>
      </c>
      <c r="D375" s="80">
        <v>1426206</v>
      </c>
      <c r="E375" s="74">
        <v>13831</v>
      </c>
      <c r="F375" s="2" t="s">
        <v>782</v>
      </c>
      <c r="G375" s="2" t="s">
        <v>1103</v>
      </c>
      <c r="H375" s="109">
        <v>44459</v>
      </c>
      <c r="I375" s="2">
        <f t="shared" si="8"/>
        <v>9</v>
      </c>
      <c r="J375" s="2" t="str">
        <f>IFERROR(VLOOKUP(D375,'Controle de equipamento'!$J:$V,4,0),"Adicionado")</f>
        <v>Camaçari-BA</v>
      </c>
    </row>
    <row r="376" spans="1:10">
      <c r="A376" s="108" t="s">
        <v>1104</v>
      </c>
      <c r="B376" s="47" t="s">
        <v>1105</v>
      </c>
      <c r="C376" s="74" t="s">
        <v>81</v>
      </c>
      <c r="D376" s="80" t="s">
        <v>122</v>
      </c>
      <c r="E376" s="74">
        <v>13832</v>
      </c>
      <c r="F376" s="2" t="s">
        <v>782</v>
      </c>
      <c r="G376" s="2" t="s">
        <v>1106</v>
      </c>
      <c r="H376" s="109">
        <v>44459</v>
      </c>
      <c r="I376" s="2">
        <f t="shared" si="8"/>
        <v>9</v>
      </c>
      <c r="J376" s="2" t="str">
        <f>IFERROR(VLOOKUP(D376,'Controle de equipamento'!$J:$V,4,0),"Adicionado")</f>
        <v>Camaçari-BA</v>
      </c>
    </row>
    <row r="377" spans="1:10">
      <c r="A377" s="108" t="s">
        <v>1107</v>
      </c>
      <c r="B377" s="74" t="s">
        <v>1099</v>
      </c>
      <c r="C377" s="74" t="s">
        <v>117</v>
      </c>
      <c r="D377" s="80" t="s">
        <v>128</v>
      </c>
      <c r="E377" s="74">
        <v>13833</v>
      </c>
      <c r="F377" s="2" t="s">
        <v>782</v>
      </c>
      <c r="H377" s="109">
        <v>44459</v>
      </c>
      <c r="I377" s="2">
        <f t="shared" si="8"/>
        <v>9</v>
      </c>
      <c r="J377" s="2" t="str">
        <f>IFERROR(VLOOKUP(D377,'Controle de equipamento'!$J:$V,4,0),"Adicionado")</f>
        <v>Camaçari-BA</v>
      </c>
    </row>
    <row r="378" spans="1:10">
      <c r="A378" s="108" t="s">
        <v>1108</v>
      </c>
      <c r="B378" s="47" t="s">
        <v>1109</v>
      </c>
      <c r="C378" s="74" t="s">
        <v>1110</v>
      </c>
      <c r="D378" s="80" t="s">
        <v>139</v>
      </c>
      <c r="E378" s="74">
        <v>13834</v>
      </c>
      <c r="F378" s="2" t="s">
        <v>782</v>
      </c>
      <c r="H378" s="109">
        <v>44459</v>
      </c>
      <c r="I378" s="2">
        <f t="shared" si="8"/>
        <v>9</v>
      </c>
      <c r="J378" s="2" t="str">
        <f>IFERROR(VLOOKUP(D378,'Controle de equipamento'!$J:$V,4,0),"Adicionado")</f>
        <v>Camaçari-BA</v>
      </c>
    </row>
    <row r="379" spans="1:10">
      <c r="A379" s="108" t="s">
        <v>1111</v>
      </c>
      <c r="B379" s="47" t="s">
        <v>1086</v>
      </c>
      <c r="C379" s="74" t="s">
        <v>994</v>
      </c>
      <c r="D379" s="80" t="s">
        <v>145</v>
      </c>
      <c r="E379" s="74">
        <v>13835</v>
      </c>
      <c r="F379" s="2" t="s">
        <v>782</v>
      </c>
      <c r="G379" s="2" t="s">
        <v>1112</v>
      </c>
      <c r="H379" s="109">
        <v>44459</v>
      </c>
      <c r="I379" s="2">
        <f t="shared" si="8"/>
        <v>9</v>
      </c>
      <c r="J379" s="2" t="str">
        <f>IFERROR(VLOOKUP(D379,'Controle de equipamento'!$J:$V,4,0),"Adicionado")</f>
        <v>Camaçari-BA</v>
      </c>
    </row>
    <row r="380" spans="1:10">
      <c r="A380" s="108" t="s">
        <v>1113</v>
      </c>
      <c r="B380" s="74" t="s">
        <v>818</v>
      </c>
      <c r="C380" s="74" t="s">
        <v>994</v>
      </c>
      <c r="D380" s="80" t="s">
        <v>147</v>
      </c>
      <c r="E380" s="74">
        <v>13836</v>
      </c>
      <c r="F380" s="2" t="s">
        <v>782</v>
      </c>
      <c r="G380" s="2" t="s">
        <v>1112</v>
      </c>
      <c r="H380" s="109">
        <v>44459</v>
      </c>
      <c r="I380" s="2">
        <f t="shared" si="8"/>
        <v>9</v>
      </c>
      <c r="J380" s="2" t="str">
        <f>IFERROR(VLOOKUP(D380,'Controle de equipamento'!$J:$V,4,0),"Adicionado")</f>
        <v>Camaçari-BA</v>
      </c>
    </row>
    <row r="381" spans="1:10">
      <c r="A381" s="108" t="s">
        <v>1114</v>
      </c>
      <c r="B381" s="74" t="s">
        <v>1097</v>
      </c>
      <c r="C381" s="74" t="s">
        <v>1110</v>
      </c>
      <c r="D381" s="80" t="s">
        <v>132</v>
      </c>
      <c r="E381" s="74">
        <v>13837</v>
      </c>
      <c r="F381" s="2" t="s">
        <v>782</v>
      </c>
      <c r="H381" s="109">
        <v>44459</v>
      </c>
      <c r="I381" s="2">
        <f t="shared" si="8"/>
        <v>9</v>
      </c>
      <c r="J381" s="2" t="str">
        <f>IFERROR(VLOOKUP(D381,'Controle de equipamento'!$J:$V,4,0),"Adicionado")</f>
        <v>Camaçari-BA</v>
      </c>
    </row>
    <row r="382" spans="1:10">
      <c r="A382" s="108" t="s">
        <v>1115</v>
      </c>
      <c r="B382" s="74" t="s">
        <v>1116</v>
      </c>
      <c r="C382" s="74" t="s">
        <v>117</v>
      </c>
      <c r="D382" s="80">
        <v>51302520</v>
      </c>
      <c r="E382" s="74">
        <v>13838</v>
      </c>
      <c r="F382" s="2" t="s">
        <v>782</v>
      </c>
      <c r="H382" s="109">
        <v>44459</v>
      </c>
      <c r="I382" s="2">
        <f t="shared" si="8"/>
        <v>9</v>
      </c>
      <c r="J382" s="2" t="str">
        <f>IFERROR(VLOOKUP(D382,'Controle de equipamento'!$J:$V,4,0),"Adicionado")</f>
        <v>Camaçari-BA</v>
      </c>
    </row>
    <row r="383" spans="1:10">
      <c r="A383" s="108" t="s">
        <v>1117</v>
      </c>
      <c r="B383" s="74" t="s">
        <v>1095</v>
      </c>
      <c r="C383" s="74" t="s">
        <v>994</v>
      </c>
      <c r="D383" s="80" t="s">
        <v>153</v>
      </c>
      <c r="E383" s="74">
        <v>13906</v>
      </c>
      <c r="F383" s="2" t="s">
        <v>782</v>
      </c>
      <c r="H383" s="109">
        <v>44459</v>
      </c>
      <c r="I383" s="2">
        <f t="shared" si="8"/>
        <v>9</v>
      </c>
      <c r="J383" s="2" t="str">
        <f>IFERROR(VLOOKUP(D383,'Controle de equipamento'!$J:$V,4,0),"Adicionado")</f>
        <v>Camaçari-BA</v>
      </c>
    </row>
    <row r="384" spans="1:10">
      <c r="A384" s="108" t="s">
        <v>780</v>
      </c>
      <c r="B384" s="74" t="s">
        <v>1118</v>
      </c>
      <c r="C384" s="74" t="s">
        <v>1119</v>
      </c>
      <c r="D384" s="80">
        <v>2062403</v>
      </c>
      <c r="E384" s="74">
        <v>13925</v>
      </c>
      <c r="F384" s="2" t="s">
        <v>782</v>
      </c>
      <c r="H384" s="109">
        <v>44459</v>
      </c>
      <c r="I384" s="2">
        <f t="shared" si="8"/>
        <v>9</v>
      </c>
      <c r="J384" s="2" t="str">
        <f>IFERROR(VLOOKUP(D384,'Controle de equipamento'!$J:$V,4,0),"Adicionado")</f>
        <v>Camaçari-BA</v>
      </c>
    </row>
    <row r="385" spans="1:10">
      <c r="A385" s="108" t="s">
        <v>780</v>
      </c>
      <c r="B385" s="74" t="s">
        <v>1118</v>
      </c>
      <c r="C385" s="74" t="s">
        <v>1119</v>
      </c>
      <c r="D385" s="80">
        <v>893769</v>
      </c>
      <c r="E385" s="74">
        <v>13926</v>
      </c>
      <c r="F385" s="2" t="s">
        <v>782</v>
      </c>
      <c r="H385" s="109">
        <v>44459</v>
      </c>
      <c r="I385" s="2">
        <f t="shared" si="8"/>
        <v>9</v>
      </c>
      <c r="J385" s="2" t="str">
        <f>IFERROR(VLOOKUP(D385,'Controle de equipamento'!$J:$V,4,0),"Adicionado")</f>
        <v>Camaçari-BA</v>
      </c>
    </row>
    <row r="386" spans="1:10">
      <c r="A386" s="108" t="s">
        <v>780</v>
      </c>
      <c r="B386" s="74" t="s">
        <v>1118</v>
      </c>
      <c r="C386" s="74" t="s">
        <v>1119</v>
      </c>
      <c r="D386" s="80">
        <v>2062585</v>
      </c>
      <c r="E386" s="74">
        <v>13927</v>
      </c>
      <c r="F386" s="2" t="s">
        <v>782</v>
      </c>
      <c r="H386" s="109">
        <v>44459</v>
      </c>
      <c r="I386" s="2">
        <f t="shared" si="8"/>
        <v>9</v>
      </c>
      <c r="J386" s="2" t="str">
        <f>IFERROR(VLOOKUP(D386,'Controle de equipamento'!$J:$V,4,0),"Adicionado")</f>
        <v>Camaçari-BA</v>
      </c>
    </row>
    <row r="387" spans="1:10">
      <c r="A387" s="108" t="s">
        <v>780</v>
      </c>
      <c r="B387" s="47" t="s">
        <v>1120</v>
      </c>
      <c r="C387" s="47" t="s">
        <v>1121</v>
      </c>
      <c r="D387" s="80" t="s">
        <v>131</v>
      </c>
      <c r="E387" s="74">
        <v>13928</v>
      </c>
      <c r="F387" s="2" t="s">
        <v>782</v>
      </c>
      <c r="H387" s="109">
        <v>44459</v>
      </c>
      <c r="I387" s="2">
        <f t="shared" si="8"/>
        <v>9</v>
      </c>
      <c r="J387" s="2" t="str">
        <f>IFERROR(VLOOKUP(D387,'Controle de equipamento'!$J:$V,4,0),"Adicionado")</f>
        <v>Camaçari-BA</v>
      </c>
    </row>
    <row r="388" spans="1:10">
      <c r="A388" s="108" t="s">
        <v>780</v>
      </c>
      <c r="B388" s="47" t="s">
        <v>452</v>
      </c>
      <c r="C388" s="74" t="s">
        <v>454</v>
      </c>
      <c r="D388" s="80" t="s">
        <v>453</v>
      </c>
      <c r="E388" s="74">
        <v>13907</v>
      </c>
      <c r="F388" s="2" t="s">
        <v>782</v>
      </c>
      <c r="H388" s="109">
        <v>44461</v>
      </c>
      <c r="I388" s="2">
        <f t="shared" si="8"/>
        <v>9</v>
      </c>
      <c r="J388" s="2" t="str">
        <f>IFERROR(VLOOKUP(D388,'Controle de equipamento'!$J:$V,4,0),"Adicionado")</f>
        <v>Duque de Caxias-RJ</v>
      </c>
    </row>
    <row r="389" spans="1:10">
      <c r="A389" s="108" t="s">
        <v>1122</v>
      </c>
      <c r="B389" s="47" t="s">
        <v>1095</v>
      </c>
      <c r="C389" s="74" t="s">
        <v>81</v>
      </c>
      <c r="D389" s="80" t="s">
        <v>164</v>
      </c>
      <c r="E389" s="74">
        <v>13839</v>
      </c>
      <c r="F389" s="2" t="s">
        <v>782</v>
      </c>
      <c r="H389" s="109">
        <v>44462</v>
      </c>
      <c r="I389" s="2">
        <f t="shared" si="8"/>
        <v>9</v>
      </c>
      <c r="J389" s="2" t="str">
        <f>IFERROR(VLOOKUP(D389,'Controle de equipamento'!$J:$V,4,0),"Adicionado")</f>
        <v>Ilheus -BA</v>
      </c>
    </row>
    <row r="390" spans="1:10">
      <c r="A390" s="108" t="s">
        <v>1123</v>
      </c>
      <c r="B390" s="74" t="s">
        <v>1124</v>
      </c>
      <c r="C390" s="74" t="s">
        <v>941</v>
      </c>
      <c r="D390" s="80">
        <v>4212228</v>
      </c>
      <c r="E390" s="74">
        <v>13840</v>
      </c>
      <c r="F390" s="2" t="s">
        <v>782</v>
      </c>
      <c r="H390" s="109">
        <v>44462</v>
      </c>
      <c r="I390" s="2">
        <f t="shared" si="8"/>
        <v>9</v>
      </c>
      <c r="J390" s="2" t="str">
        <f>IFERROR(VLOOKUP(D390,'Controle de equipamento'!$J:$V,4,0),"Adicionado")</f>
        <v>Ilheus -BA</v>
      </c>
    </row>
    <row r="391" spans="1:10">
      <c r="A391" s="108" t="s">
        <v>780</v>
      </c>
      <c r="B391" s="74" t="s">
        <v>86</v>
      </c>
      <c r="C391" s="74" t="s">
        <v>136</v>
      </c>
      <c r="D391" s="80">
        <v>799046</v>
      </c>
      <c r="E391" s="74">
        <v>13841</v>
      </c>
      <c r="F391" s="2" t="s">
        <v>782</v>
      </c>
      <c r="H391" s="109">
        <v>44462</v>
      </c>
      <c r="I391" s="2">
        <f t="shared" si="8"/>
        <v>9</v>
      </c>
      <c r="J391" s="2" t="str">
        <f>IFERROR(VLOOKUP(D391,'Controle de equipamento'!$J:$V,4,0),"Adicionado")</f>
        <v>Ilheus -BA</v>
      </c>
    </row>
    <row r="392" spans="1:10">
      <c r="A392" s="108" t="s">
        <v>1125</v>
      </c>
      <c r="B392" s="74" t="s">
        <v>89</v>
      </c>
      <c r="C392" s="74" t="s">
        <v>225</v>
      </c>
      <c r="D392" s="80">
        <v>2736</v>
      </c>
      <c r="E392" s="74">
        <v>13962</v>
      </c>
      <c r="F392" s="2" t="s">
        <v>782</v>
      </c>
      <c r="H392" s="109">
        <v>44469</v>
      </c>
      <c r="I392" s="2">
        <f t="shared" si="8"/>
        <v>9</v>
      </c>
      <c r="J392" s="2" t="str">
        <f>IFERROR(VLOOKUP(D392,'Controle de equipamento'!$J:$V,4,0),"Adicionado")</f>
        <v>Ouro Branco-MG</v>
      </c>
    </row>
    <row r="393" spans="1:10">
      <c r="A393" s="108" t="s">
        <v>780</v>
      </c>
      <c r="B393" s="74" t="s">
        <v>83</v>
      </c>
      <c r="C393" s="74" t="s">
        <v>1126</v>
      </c>
      <c r="D393" s="80">
        <v>4211939</v>
      </c>
      <c r="E393" s="74">
        <v>13963</v>
      </c>
      <c r="F393" s="2" t="s">
        <v>782</v>
      </c>
      <c r="H393" s="109">
        <v>44469</v>
      </c>
      <c r="I393" s="2">
        <f t="shared" si="8"/>
        <v>9</v>
      </c>
      <c r="J393" s="2" t="str">
        <f>IFERROR(VLOOKUP(D393,'Controle de equipamento'!$J:$V,4,0),"Adicionado")</f>
        <v>Ouro Branco-MG</v>
      </c>
    </row>
    <row r="394" spans="1:10">
      <c r="A394" s="108" t="s">
        <v>1127</v>
      </c>
      <c r="B394" s="74" t="s">
        <v>83</v>
      </c>
      <c r="C394" s="74" t="s">
        <v>1126</v>
      </c>
      <c r="D394" s="80">
        <v>4222022</v>
      </c>
      <c r="E394" s="74">
        <v>13964</v>
      </c>
      <c r="F394" s="2" t="s">
        <v>782</v>
      </c>
      <c r="H394" s="109">
        <v>44469</v>
      </c>
      <c r="I394" s="2">
        <f t="shared" si="8"/>
        <v>9</v>
      </c>
      <c r="J394" s="2" t="str">
        <f>IFERROR(VLOOKUP(D394,'Controle de equipamento'!$J:$V,4,0),"Adicionado")</f>
        <v>Ouro Branco-MG</v>
      </c>
    </row>
    <row r="395" spans="1:10">
      <c r="A395" s="108" t="s">
        <v>780</v>
      </c>
      <c r="B395" s="74" t="s">
        <v>83</v>
      </c>
      <c r="C395" s="74" t="s">
        <v>1126</v>
      </c>
      <c r="D395" s="80" t="s">
        <v>316</v>
      </c>
      <c r="E395" s="74">
        <v>13965</v>
      </c>
      <c r="F395" s="2" t="s">
        <v>782</v>
      </c>
      <c r="H395" s="109">
        <v>44469</v>
      </c>
      <c r="I395" s="2">
        <f t="shared" si="8"/>
        <v>9</v>
      </c>
      <c r="J395" s="2" t="str">
        <f>IFERROR(VLOOKUP(D395,'Controle de equipamento'!$J:$V,4,0),"Adicionado")</f>
        <v>Adicionado</v>
      </c>
    </row>
    <row r="396" spans="1:10">
      <c r="A396" s="108" t="s">
        <v>780</v>
      </c>
      <c r="B396" s="47" t="s">
        <v>83</v>
      </c>
      <c r="C396" s="47" t="s">
        <v>87</v>
      </c>
      <c r="D396" s="80">
        <v>63442</v>
      </c>
      <c r="E396" s="47">
        <v>13874</v>
      </c>
      <c r="F396" s="2" t="s">
        <v>782</v>
      </c>
      <c r="H396" s="109">
        <v>44469</v>
      </c>
      <c r="I396" s="2">
        <f t="shared" si="8"/>
        <v>9</v>
      </c>
      <c r="J396" s="2" t="str">
        <f>IFERROR(VLOOKUP(D396,'Controle de equipamento'!$J:$V,4,0),"Adicionado")</f>
        <v>Ouro Branco-MG</v>
      </c>
    </row>
    <row r="397" spans="1:10">
      <c r="A397" s="108" t="s">
        <v>1128</v>
      </c>
      <c r="B397" s="47" t="s">
        <v>83</v>
      </c>
      <c r="C397" s="47" t="s">
        <v>1129</v>
      </c>
      <c r="D397" s="80">
        <v>4212782</v>
      </c>
      <c r="E397" s="74">
        <v>13875</v>
      </c>
      <c r="F397" s="2" t="s">
        <v>782</v>
      </c>
      <c r="H397" s="109">
        <v>44469</v>
      </c>
      <c r="I397" s="2">
        <f t="shared" si="8"/>
        <v>9</v>
      </c>
      <c r="J397" s="2" t="str">
        <f>IFERROR(VLOOKUP(D397,'Controle de equipamento'!$J:$V,4,0),"Adicionado")</f>
        <v>Ouro Branco-MG</v>
      </c>
    </row>
    <row r="398" spans="1:10">
      <c r="A398" s="108" t="s">
        <v>1130</v>
      </c>
      <c r="B398" s="47" t="s">
        <v>101</v>
      </c>
      <c r="C398" s="47" t="s">
        <v>81</v>
      </c>
      <c r="D398" s="80">
        <v>141480001016</v>
      </c>
      <c r="E398" s="74">
        <v>13878</v>
      </c>
      <c r="F398" s="2" t="s">
        <v>782</v>
      </c>
      <c r="H398" s="109">
        <v>44469</v>
      </c>
      <c r="I398" s="2">
        <f t="shared" si="8"/>
        <v>9</v>
      </c>
      <c r="J398" s="2" t="str">
        <f>IFERROR(VLOOKUP(D398,'Controle de equipamento'!$J:$V,4,0),"Adicionado")</f>
        <v>Ouro Branco-MG</v>
      </c>
    </row>
    <row r="399" spans="1:10">
      <c r="A399" s="108" t="s">
        <v>1131</v>
      </c>
      <c r="B399" s="47" t="s">
        <v>1078</v>
      </c>
      <c r="C399" s="47" t="s">
        <v>81</v>
      </c>
      <c r="D399" s="80" t="s">
        <v>304</v>
      </c>
      <c r="E399" s="74">
        <v>13879</v>
      </c>
      <c r="F399" s="2" t="s">
        <v>782</v>
      </c>
      <c r="H399" s="109">
        <v>44469</v>
      </c>
      <c r="I399" s="2">
        <f t="shared" si="8"/>
        <v>9</v>
      </c>
      <c r="J399" s="2" t="str">
        <f>IFERROR(VLOOKUP(D399,'Controle de equipamento'!$J:$V,4,0),"Adicionado")</f>
        <v>Ouro Branco-MG</v>
      </c>
    </row>
    <row r="400" spans="1:10">
      <c r="A400" s="108" t="s">
        <v>780</v>
      </c>
      <c r="B400" s="74" t="s">
        <v>1133</v>
      </c>
      <c r="C400" s="74" t="s">
        <v>318</v>
      </c>
      <c r="D400" s="80">
        <v>2017006235</v>
      </c>
      <c r="E400" s="74">
        <v>14168</v>
      </c>
      <c r="F400" s="2" t="s">
        <v>782</v>
      </c>
      <c r="H400" s="109">
        <v>44497</v>
      </c>
      <c r="I400" s="2">
        <f t="shared" si="8"/>
        <v>10</v>
      </c>
      <c r="J400" s="2" t="str">
        <f>IFERROR(VLOOKUP(D400,'Controle de equipamento'!$J:$V,4,0),"Adicionado")</f>
        <v>Ouro Branco-MG</v>
      </c>
    </row>
    <row r="401" spans="1:10">
      <c r="A401" s="108" t="s">
        <v>1134</v>
      </c>
      <c r="B401" s="74" t="s">
        <v>1135</v>
      </c>
      <c r="C401" s="74" t="s">
        <v>306</v>
      </c>
      <c r="D401" s="80">
        <v>83</v>
      </c>
      <c r="E401" s="74">
        <v>14169</v>
      </c>
      <c r="F401" s="2" t="s">
        <v>782</v>
      </c>
      <c r="H401" s="109">
        <v>44497</v>
      </c>
      <c r="I401" s="2">
        <f t="shared" si="8"/>
        <v>10</v>
      </c>
      <c r="J401" s="2" t="str">
        <f>IFERROR(VLOOKUP(D401,'Controle de equipamento'!$J:$V,4,0),"Adicionado")</f>
        <v>Ouro Branco-MG</v>
      </c>
    </row>
    <row r="402" spans="1:10">
      <c r="A402" s="108" t="s">
        <v>1136</v>
      </c>
      <c r="B402" s="74" t="s">
        <v>793</v>
      </c>
      <c r="C402" s="74" t="s">
        <v>81</v>
      </c>
      <c r="D402" s="80" t="s">
        <v>308</v>
      </c>
      <c r="E402" s="74">
        <v>14171</v>
      </c>
      <c r="F402" s="2" t="s">
        <v>782</v>
      </c>
      <c r="H402" s="109">
        <v>44497</v>
      </c>
      <c r="I402" s="2">
        <f t="shared" si="8"/>
        <v>10</v>
      </c>
      <c r="J402" s="2" t="str">
        <f>IFERROR(VLOOKUP(D402,'Controle de equipamento'!$J:$V,4,0),"Adicionado")</f>
        <v>Ouro Branco-MG</v>
      </c>
    </row>
    <row r="403" spans="1:10">
      <c r="A403" s="108" t="s">
        <v>780</v>
      </c>
      <c r="B403" s="74" t="s">
        <v>1133</v>
      </c>
      <c r="C403" s="74" t="s">
        <v>318</v>
      </c>
      <c r="D403" s="80">
        <v>2017108474</v>
      </c>
      <c r="E403" s="74">
        <v>13971</v>
      </c>
      <c r="F403" s="2" t="s">
        <v>782</v>
      </c>
      <c r="H403" s="109">
        <v>44497</v>
      </c>
      <c r="I403" s="2">
        <f t="shared" si="8"/>
        <v>10</v>
      </c>
      <c r="J403" s="2" t="str">
        <f>IFERROR(VLOOKUP(D403,'Controle de equipamento'!$J:$V,4,0),"Adicionado")</f>
        <v>Ouro Branco-MG</v>
      </c>
    </row>
    <row r="404" spans="1:10">
      <c r="A404" s="108" t="s">
        <v>780</v>
      </c>
      <c r="B404" s="74" t="s">
        <v>101</v>
      </c>
      <c r="C404" s="74" t="s">
        <v>81</v>
      </c>
      <c r="D404" s="80">
        <v>1531607</v>
      </c>
      <c r="E404" s="47">
        <v>14282</v>
      </c>
      <c r="F404" s="2" t="s">
        <v>782</v>
      </c>
      <c r="G404" s="2" t="s">
        <v>1132</v>
      </c>
      <c r="H404" s="109">
        <v>44498</v>
      </c>
      <c r="I404" s="2">
        <f t="shared" si="8"/>
        <v>10</v>
      </c>
      <c r="J404" s="2" t="str">
        <f>IFERROR(VLOOKUP(D404,'Controle de equipamento'!$J:$V,4,0),"Adicionado")</f>
        <v>Sorocaba-SP</v>
      </c>
    </row>
    <row r="405" spans="1:10">
      <c r="A405" s="108" t="s">
        <v>780</v>
      </c>
      <c r="B405" s="74" t="s">
        <v>793</v>
      </c>
      <c r="C405" s="74" t="s">
        <v>81</v>
      </c>
      <c r="D405" s="80" t="s">
        <v>411</v>
      </c>
      <c r="E405" s="74">
        <v>14291</v>
      </c>
      <c r="F405" s="2" t="s">
        <v>782</v>
      </c>
      <c r="H405" s="109">
        <v>44523</v>
      </c>
      <c r="I405" s="2">
        <f t="shared" si="8"/>
        <v>11</v>
      </c>
      <c r="J405" s="2" t="str">
        <f>IFERROR(VLOOKUP(D405,'Controle de equipamento'!$J:$V,4,0),"Adicionado")</f>
        <v>Astorga-PR</v>
      </c>
    </row>
    <row r="406" spans="1:10">
      <c r="A406" s="108" t="s">
        <v>780</v>
      </c>
      <c r="B406" s="47" t="s">
        <v>101</v>
      </c>
      <c r="C406" s="74" t="s">
        <v>81</v>
      </c>
      <c r="D406" s="80">
        <v>150700001005</v>
      </c>
      <c r="E406" s="74">
        <v>13932</v>
      </c>
      <c r="F406" s="2" t="s">
        <v>782</v>
      </c>
      <c r="H406" s="109">
        <v>44523</v>
      </c>
      <c r="I406" s="2">
        <f t="shared" si="8"/>
        <v>11</v>
      </c>
      <c r="J406" s="2" t="str">
        <f>IFERROR(VLOOKUP(D406,'Controle de equipamento'!$J:$V,4,0),"Adicionado")</f>
        <v>Astorga-PR</v>
      </c>
    </row>
    <row r="407" spans="1:10">
      <c r="A407" s="108" t="s">
        <v>780</v>
      </c>
      <c r="B407" s="74" t="s">
        <v>844</v>
      </c>
      <c r="C407" s="74" t="s">
        <v>105</v>
      </c>
      <c r="D407" s="80" t="s">
        <v>414</v>
      </c>
      <c r="E407" s="74">
        <v>14626</v>
      </c>
      <c r="F407" s="2" t="s">
        <v>782</v>
      </c>
      <c r="H407" s="109">
        <v>44523</v>
      </c>
      <c r="I407" s="2">
        <f t="shared" si="8"/>
        <v>11</v>
      </c>
      <c r="J407" s="2" t="str">
        <f>IFERROR(VLOOKUP(D407,'Controle de equipamento'!$J:$V,4,0),"Adicionado")</f>
        <v>Astorga-PR</v>
      </c>
    </row>
    <row r="408" spans="1:10">
      <c r="A408" s="108" t="s">
        <v>780</v>
      </c>
      <c r="B408" s="74" t="s">
        <v>844</v>
      </c>
      <c r="C408" s="74" t="s">
        <v>136</v>
      </c>
      <c r="D408" s="80" t="s">
        <v>350</v>
      </c>
      <c r="E408" s="74">
        <v>14620</v>
      </c>
      <c r="F408" s="2" t="s">
        <v>782</v>
      </c>
      <c r="G408" s="2" t="s">
        <v>1137</v>
      </c>
      <c r="H408" s="109">
        <v>44523</v>
      </c>
      <c r="I408" s="2">
        <f t="shared" si="8"/>
        <v>11</v>
      </c>
      <c r="J408" s="2" t="str">
        <f>IFERROR(VLOOKUP(D408,'Controle de equipamento'!$J:$V,4,0),"Adicionado")</f>
        <v>Dourados-MS</v>
      </c>
    </row>
    <row r="409" spans="1:10">
      <c r="A409" s="108" t="s">
        <v>780</v>
      </c>
      <c r="B409" s="74" t="s">
        <v>1138</v>
      </c>
      <c r="C409" s="74" t="s">
        <v>828</v>
      </c>
      <c r="D409" s="80" t="s">
        <v>410</v>
      </c>
      <c r="E409" s="74">
        <v>14624</v>
      </c>
      <c r="F409" s="2" t="s">
        <v>782</v>
      </c>
      <c r="G409" s="2" t="s">
        <v>1137</v>
      </c>
      <c r="H409" s="109">
        <v>44523</v>
      </c>
      <c r="I409" s="2">
        <f t="shared" si="8"/>
        <v>11</v>
      </c>
      <c r="J409" s="2" t="str">
        <f>IFERROR(VLOOKUP(D409,'Controle de equipamento'!$J:$V,4,0),"Adicionado")</f>
        <v>Astorga-PR</v>
      </c>
    </row>
    <row r="410" spans="1:10">
      <c r="A410" s="108" t="s">
        <v>780</v>
      </c>
      <c r="B410" s="74" t="s">
        <v>1138</v>
      </c>
      <c r="C410" s="74" t="s">
        <v>828</v>
      </c>
      <c r="D410" s="80" t="s">
        <v>416</v>
      </c>
      <c r="E410" s="74">
        <v>14625</v>
      </c>
      <c r="F410" s="2" t="s">
        <v>782</v>
      </c>
      <c r="H410" s="109">
        <v>44523</v>
      </c>
      <c r="I410" s="2">
        <f t="shared" si="8"/>
        <v>11</v>
      </c>
      <c r="J410" s="2" t="str">
        <f>IFERROR(VLOOKUP(D410,'Controle de equipamento'!$J:$V,4,0),"Adicionado")</f>
        <v>Astorga-PR</v>
      </c>
    </row>
    <row r="411" spans="1:10">
      <c r="A411" s="108" t="s">
        <v>780</v>
      </c>
      <c r="B411" s="74" t="s">
        <v>1138</v>
      </c>
      <c r="C411" s="74" t="s">
        <v>828</v>
      </c>
      <c r="D411" s="80" t="s">
        <v>413</v>
      </c>
      <c r="E411" s="74">
        <v>14286</v>
      </c>
      <c r="F411" s="2" t="s">
        <v>782</v>
      </c>
      <c r="H411" s="109">
        <v>44523</v>
      </c>
      <c r="I411" s="2">
        <f t="shared" si="8"/>
        <v>11</v>
      </c>
      <c r="J411" s="2" t="str">
        <f>IFERROR(VLOOKUP(D411,'Controle de equipamento'!$J:$V,4,0),"Adicionado")</f>
        <v>Astorga-PR</v>
      </c>
    </row>
    <row r="412" spans="1:10">
      <c r="A412" s="108" t="s">
        <v>780</v>
      </c>
      <c r="B412" s="74" t="s">
        <v>1138</v>
      </c>
      <c r="C412" s="74" t="s">
        <v>828</v>
      </c>
      <c r="D412" s="80" t="s">
        <v>405</v>
      </c>
      <c r="E412" s="74">
        <v>14621</v>
      </c>
      <c r="F412" s="2" t="s">
        <v>782</v>
      </c>
      <c r="G412" s="2" t="s">
        <v>1137</v>
      </c>
      <c r="H412" s="109">
        <v>44523</v>
      </c>
      <c r="I412" s="2">
        <f t="shared" si="8"/>
        <v>11</v>
      </c>
      <c r="J412" s="2" t="str">
        <f>IFERROR(VLOOKUP(D412,'Controle de equipamento'!$J:$V,4,0),"Adicionado")</f>
        <v>Astorga-PR</v>
      </c>
    </row>
    <row r="413" spans="1:10">
      <c r="A413" s="108" t="s">
        <v>780</v>
      </c>
      <c r="B413" s="74" t="s">
        <v>1012</v>
      </c>
      <c r="C413" s="74" t="s">
        <v>828</v>
      </c>
      <c r="D413" s="80" t="s">
        <v>412</v>
      </c>
      <c r="E413" s="74">
        <v>14292</v>
      </c>
      <c r="F413" s="2" t="s">
        <v>782</v>
      </c>
      <c r="H413" s="109">
        <v>44523</v>
      </c>
      <c r="I413" s="2">
        <f t="shared" si="8"/>
        <v>11</v>
      </c>
      <c r="J413" s="2" t="str">
        <f>IFERROR(VLOOKUP(D413,'Controle de equipamento'!$J:$V,4,0),"Adicionado")</f>
        <v>Astorga-PR</v>
      </c>
    </row>
    <row r="414" spans="1:10">
      <c r="A414" s="108" t="s">
        <v>780</v>
      </c>
      <c r="B414" s="74" t="s">
        <v>1139</v>
      </c>
      <c r="C414" s="74" t="s">
        <v>1140</v>
      </c>
      <c r="D414" s="80" t="s">
        <v>409</v>
      </c>
      <c r="E414" s="74">
        <v>13237</v>
      </c>
      <c r="F414" s="2" t="s">
        <v>782</v>
      </c>
      <c r="H414" s="109">
        <v>44523</v>
      </c>
      <c r="I414" s="2">
        <f t="shared" si="8"/>
        <v>11</v>
      </c>
      <c r="J414" s="2" t="str">
        <f>IFERROR(VLOOKUP(D414,'Controle de equipamento'!$J:$V,4,0),"Adicionado")</f>
        <v>Astorga-PR</v>
      </c>
    </row>
    <row r="415" spans="1:10">
      <c r="A415" s="108" t="s">
        <v>780</v>
      </c>
      <c r="B415" s="47" t="s">
        <v>101</v>
      </c>
      <c r="C415" s="74" t="s">
        <v>1140</v>
      </c>
      <c r="D415" s="80" t="s">
        <v>408</v>
      </c>
      <c r="E415" s="74">
        <v>14288</v>
      </c>
      <c r="F415" s="2" t="s">
        <v>782</v>
      </c>
      <c r="G415" s="2" t="s">
        <v>1141</v>
      </c>
      <c r="H415" s="109">
        <v>44523</v>
      </c>
      <c r="I415" s="2">
        <f t="shared" si="8"/>
        <v>11</v>
      </c>
      <c r="J415" s="2" t="str">
        <f>IFERROR(VLOOKUP(D415,'Controle de equipamento'!$J:$V,4,0),"Adicionado")</f>
        <v>Astorga-PR</v>
      </c>
    </row>
    <row r="416" spans="1:10">
      <c r="A416" s="108" t="s">
        <v>780</v>
      </c>
      <c r="B416" s="74" t="s">
        <v>920</v>
      </c>
      <c r="C416" s="74" t="s">
        <v>1140</v>
      </c>
      <c r="D416" s="80" t="s">
        <v>674</v>
      </c>
      <c r="E416" s="74">
        <v>14868</v>
      </c>
      <c r="F416" s="2" t="s">
        <v>782</v>
      </c>
      <c r="H416" s="109">
        <v>44531</v>
      </c>
      <c r="I416" s="2">
        <f t="shared" si="8"/>
        <v>12</v>
      </c>
      <c r="J416" s="2" t="str">
        <f>IFERROR(VLOOKUP(D416,'Controle de equipamento'!$J:$V,4,0),"Adicionado")</f>
        <v>Santo André-SP</v>
      </c>
    </row>
    <row r="417" spans="1:10">
      <c r="A417" s="108" t="s">
        <v>780</v>
      </c>
      <c r="B417" s="47" t="s">
        <v>1086</v>
      </c>
      <c r="C417" s="47" t="s">
        <v>81</v>
      </c>
      <c r="D417" s="80" t="s">
        <v>90</v>
      </c>
      <c r="E417" s="74">
        <v>13809</v>
      </c>
      <c r="F417" s="2" t="s">
        <v>782</v>
      </c>
      <c r="H417" s="109">
        <v>44557</v>
      </c>
      <c r="I417" s="2">
        <f t="shared" si="8"/>
        <v>12</v>
      </c>
      <c r="J417" s="2" t="str">
        <f>IFERROR(VLOOKUP(D417,'Controle de equipamento'!$J:$V,4,0),"Adicionado")</f>
        <v>Maceió-AL</v>
      </c>
    </row>
    <row r="418" spans="1:10">
      <c r="J418" s="2" t="str">
        <f>IFERROR(VLOOKUP(D418,'Controle de equipamento'!$J:$V,4,0),"Adicionado")</f>
        <v>Adicionado</v>
      </c>
    </row>
    <row r="419" spans="1:10">
      <c r="J419" s="2" t="str">
        <f>IFERROR(VLOOKUP(D419,'Controle de equipamento'!$J:$V,4,0),"Adicionado")</f>
        <v>Adicionado</v>
      </c>
    </row>
    <row r="420" spans="1:10">
      <c r="J420" s="2" t="str">
        <f>IFERROR(VLOOKUP(D420,'Controle de equipamento'!$J:$V,4,0),"Adicionado")</f>
        <v>Adicionado</v>
      </c>
    </row>
    <row r="421" spans="1:10">
      <c r="J421" s="2" t="str">
        <f>IFERROR(VLOOKUP(D421,'Controle de equipamento'!$J:$V,4,0),"Adicionado")</f>
        <v>Adicionado</v>
      </c>
    </row>
    <row r="422" spans="1:10">
      <c r="J422" s="2" t="str">
        <f>IFERROR(VLOOKUP(D422,'Controle de equipamento'!$J:$V,4,0),"Adicionado")</f>
        <v>Adicionado</v>
      </c>
    </row>
    <row r="423" spans="1:10">
      <c r="J423" s="2" t="str">
        <f>IFERROR(VLOOKUP(D423,'Controle de equipamento'!$J:$V,4,0),"Adicionado")</f>
        <v>Adicionado</v>
      </c>
    </row>
    <row r="424" spans="1:10">
      <c r="J424" s="2" t="str">
        <f>IFERROR(VLOOKUP(D424,'Controle de equipamento'!$J:$V,4,0),"Adicionado")</f>
        <v>Adicionado</v>
      </c>
    </row>
    <row r="425" spans="1:10">
      <c r="J425" s="2" t="str">
        <f>IFERROR(VLOOKUP(D425,'Controle de equipamento'!$J:$V,4,0),"Adicionado")</f>
        <v>Adicionado</v>
      </c>
    </row>
    <row r="426" spans="1:10">
      <c r="J426" s="2" t="str">
        <f>IFERROR(VLOOKUP(D426,'Controle de equipamento'!$J:$V,4,0),"Adicionado")</f>
        <v>Adicionado</v>
      </c>
    </row>
    <row r="427" spans="1:10">
      <c r="J427" s="2" t="str">
        <f>IFERROR(VLOOKUP(D427,'Controle de equipamento'!$J:$V,4,0),"Adicionado")</f>
        <v>Adicionado</v>
      </c>
    </row>
    <row r="428" spans="1:10">
      <c r="J428" s="2" t="str">
        <f>IFERROR(VLOOKUP(D428,'Controle de equipamento'!$J:$V,4,0),"Adicionado")</f>
        <v>Adicionado</v>
      </c>
    </row>
    <row r="429" spans="1:10">
      <c r="J429" s="2" t="str">
        <f>IFERROR(VLOOKUP(D429,'Controle de equipamento'!$J:$V,4,0),"Adicionado")</f>
        <v>Adicionado</v>
      </c>
    </row>
    <row r="430" spans="1:10">
      <c r="J430" s="2" t="str">
        <f>IFERROR(VLOOKUP(D430,'Controle de equipamento'!$J:$V,4,0),"Adicionado")</f>
        <v>Adicionado</v>
      </c>
    </row>
    <row r="431" spans="1:10">
      <c r="J431" s="2" t="str">
        <f>IFERROR(VLOOKUP(D431,'Controle de equipamento'!$J:$V,4,0),"Adicionado")</f>
        <v>Adicionado</v>
      </c>
    </row>
    <row r="432" spans="1:10">
      <c r="I432" s="2" t="str">
        <f t="shared" ref="I432:I463" si="9">IF(H432&lt;&gt;"",MONTH(H432),"")</f>
        <v/>
      </c>
      <c r="J432" s="2" t="str">
        <f>IFERROR(VLOOKUP(D432,'Controle de equipamento'!$J:$V,4,0),"Adicionado")</f>
        <v>Adicionado</v>
      </c>
    </row>
    <row r="433" spans="9:10">
      <c r="I433" s="2" t="str">
        <f t="shared" si="9"/>
        <v/>
      </c>
      <c r="J433" s="2" t="str">
        <f>IFERROR(VLOOKUP(D433,'Controle de equipamento'!$J:$V,4,0),"Adicionado")</f>
        <v>Adicionado</v>
      </c>
    </row>
    <row r="434" spans="9:10">
      <c r="I434" s="2" t="str">
        <f t="shared" si="9"/>
        <v/>
      </c>
      <c r="J434" s="2" t="str">
        <f>IFERROR(VLOOKUP(D434,'Controle de equipamento'!$J:$V,4,0),"Adicionado")</f>
        <v>Adicionado</v>
      </c>
    </row>
    <row r="435" spans="9:10">
      <c r="I435" s="2" t="str">
        <f t="shared" si="9"/>
        <v/>
      </c>
      <c r="J435" s="2" t="str">
        <f>IFERROR(VLOOKUP(D435,'Controle de equipamento'!$J:$V,4,0),"Adicionado")</f>
        <v>Adicionado</v>
      </c>
    </row>
    <row r="436" spans="9:10">
      <c r="I436" s="2" t="str">
        <f t="shared" si="9"/>
        <v/>
      </c>
      <c r="J436" s="2" t="str">
        <f>IFERROR(VLOOKUP(D436,'Controle de equipamento'!$J:$V,4,0),"Adicionado")</f>
        <v>Adicionado</v>
      </c>
    </row>
    <row r="437" spans="9:10">
      <c r="I437" s="2" t="str">
        <f t="shared" si="9"/>
        <v/>
      </c>
      <c r="J437" s="2" t="str">
        <f>IFERROR(VLOOKUP(D437,'Controle de equipamento'!$J:$V,4,0),"Adicionado")</f>
        <v>Adicionado</v>
      </c>
    </row>
    <row r="438" spans="9:10">
      <c r="I438" s="2" t="str">
        <f t="shared" si="9"/>
        <v/>
      </c>
      <c r="J438" s="2" t="str">
        <f>IFERROR(VLOOKUP(D438,'Controle de equipamento'!$J:$V,4,0),"Adicionado")</f>
        <v>Adicionado</v>
      </c>
    </row>
    <row r="439" spans="9:10">
      <c r="I439" s="2" t="str">
        <f t="shared" si="9"/>
        <v/>
      </c>
      <c r="J439" s="2" t="str">
        <f>IFERROR(VLOOKUP(D439,'Controle de equipamento'!$J:$V,4,0),"Adicionado")</f>
        <v>Adicionado</v>
      </c>
    </row>
    <row r="440" spans="9:10">
      <c r="I440" s="2" t="str">
        <f t="shared" si="9"/>
        <v/>
      </c>
      <c r="J440" s="2" t="str">
        <f>IFERROR(VLOOKUP(D440,'Controle de equipamento'!$J:$V,4,0),"Adicionado")</f>
        <v>Adicionado</v>
      </c>
    </row>
    <row r="441" spans="9:10">
      <c r="I441" s="2" t="str">
        <f t="shared" si="9"/>
        <v/>
      </c>
      <c r="J441" s="2" t="str">
        <f>IFERROR(VLOOKUP(D441,'Controle de equipamento'!$J:$V,4,0),"Adicionado")</f>
        <v>Adicionado</v>
      </c>
    </row>
    <row r="442" spans="9:10">
      <c r="I442" s="2" t="str">
        <f t="shared" si="9"/>
        <v/>
      </c>
      <c r="J442" s="2" t="str">
        <f>IFERROR(VLOOKUP(D442,'Controle de equipamento'!$J:$V,4,0),"Adicionado")</f>
        <v>Adicionado</v>
      </c>
    </row>
    <row r="443" spans="9:10">
      <c r="I443" s="2" t="str">
        <f t="shared" si="9"/>
        <v/>
      </c>
      <c r="J443" s="2" t="str">
        <f>IFERROR(VLOOKUP(D443,'Controle de equipamento'!$J:$V,4,0),"Adicionado")</f>
        <v>Adicionado</v>
      </c>
    </row>
    <row r="444" spans="9:10">
      <c r="I444" s="2" t="str">
        <f t="shared" si="9"/>
        <v/>
      </c>
      <c r="J444" s="2" t="str">
        <f>IFERROR(VLOOKUP(D444,'Controle de equipamento'!$J:$V,4,0),"Adicionado")</f>
        <v>Adicionado</v>
      </c>
    </row>
    <row r="445" spans="9:10">
      <c r="I445" s="2" t="str">
        <f t="shared" si="9"/>
        <v/>
      </c>
      <c r="J445" s="2" t="str">
        <f>IFERROR(VLOOKUP(D445,'Controle de equipamento'!$J:$V,4,0),"Adicionado")</f>
        <v>Adicionado</v>
      </c>
    </row>
    <row r="446" spans="9:10">
      <c r="I446" s="2" t="str">
        <f t="shared" si="9"/>
        <v/>
      </c>
      <c r="J446" s="2" t="str">
        <f>IFERROR(VLOOKUP(D446,'Controle de equipamento'!$J:$V,4,0),"Adicionado")</f>
        <v>Adicionado</v>
      </c>
    </row>
    <row r="447" spans="9:10">
      <c r="I447" s="2" t="str">
        <f t="shared" si="9"/>
        <v/>
      </c>
      <c r="J447" s="2" t="str">
        <f>IFERROR(VLOOKUP(D447,'Controle de equipamento'!$J:$V,4,0),"Adicionado")</f>
        <v>Adicionado</v>
      </c>
    </row>
    <row r="448" spans="9:10">
      <c r="I448" s="2" t="str">
        <f t="shared" si="9"/>
        <v/>
      </c>
      <c r="J448" s="2" t="str">
        <f>IFERROR(VLOOKUP(D448,'Controle de equipamento'!$J:$V,4,0),"Adicionado")</f>
        <v>Adicionado</v>
      </c>
    </row>
    <row r="449" spans="9:10">
      <c r="I449" s="2" t="str">
        <f t="shared" si="9"/>
        <v/>
      </c>
      <c r="J449" s="2" t="str">
        <f>IFERROR(VLOOKUP(D449,'Controle de equipamento'!$J:$V,4,0),"Adicionado")</f>
        <v>Adicionado</v>
      </c>
    </row>
    <row r="450" spans="9:10">
      <c r="I450" s="2" t="str">
        <f t="shared" si="9"/>
        <v/>
      </c>
      <c r="J450" s="2" t="str">
        <f>IFERROR(VLOOKUP(D450,'Controle de equipamento'!$J:$V,4,0),"Adicionado")</f>
        <v>Adicionado</v>
      </c>
    </row>
    <row r="451" spans="9:10">
      <c r="I451" s="2" t="str">
        <f t="shared" si="9"/>
        <v/>
      </c>
      <c r="J451" s="2" t="str">
        <f>IFERROR(VLOOKUP(D451,'Controle de equipamento'!$J:$V,4,0),"Adicionado")</f>
        <v>Adicionado</v>
      </c>
    </row>
    <row r="452" spans="9:10">
      <c r="I452" s="2" t="str">
        <f t="shared" si="9"/>
        <v/>
      </c>
      <c r="J452" s="2" t="str">
        <f>IFERROR(VLOOKUP(D452,'Controle de equipamento'!$J:$V,4,0),"Adicionado")</f>
        <v>Adicionado</v>
      </c>
    </row>
    <row r="453" spans="9:10">
      <c r="I453" s="2" t="str">
        <f t="shared" si="9"/>
        <v/>
      </c>
      <c r="J453" s="2" t="str">
        <f>IFERROR(VLOOKUP(D453,'Controle de equipamento'!$J:$V,4,0),"Adicionado")</f>
        <v>Adicionado</v>
      </c>
    </row>
    <row r="454" spans="9:10">
      <c r="I454" s="2" t="str">
        <f t="shared" si="9"/>
        <v/>
      </c>
      <c r="J454" s="2" t="str">
        <f>IFERROR(VLOOKUP(D454,'Controle de equipamento'!$J:$V,4,0),"Adicionado")</f>
        <v>Adicionado</v>
      </c>
    </row>
    <row r="455" spans="9:10">
      <c r="I455" s="2" t="str">
        <f t="shared" si="9"/>
        <v/>
      </c>
      <c r="J455" s="2" t="str">
        <f>IFERROR(VLOOKUP(D455,'Controle de equipamento'!$J:$V,4,0),"Adicionado")</f>
        <v>Adicionado</v>
      </c>
    </row>
    <row r="456" spans="9:10">
      <c r="I456" s="2" t="str">
        <f t="shared" si="9"/>
        <v/>
      </c>
      <c r="J456" s="2" t="str">
        <f>IFERROR(VLOOKUP(D456,'Controle de equipamento'!$J:$V,4,0),"Adicionado")</f>
        <v>Adicionado</v>
      </c>
    </row>
    <row r="457" spans="9:10">
      <c r="I457" s="2" t="str">
        <f t="shared" si="9"/>
        <v/>
      </c>
      <c r="J457" s="2" t="str">
        <f>IFERROR(VLOOKUP(D457,'Controle de equipamento'!$J:$V,4,0),"Adicionado")</f>
        <v>Adicionado</v>
      </c>
    </row>
    <row r="458" spans="9:10">
      <c r="I458" s="2" t="str">
        <f t="shared" si="9"/>
        <v/>
      </c>
      <c r="J458" s="2" t="str">
        <f>IFERROR(VLOOKUP(D458,'Controle de equipamento'!$J:$V,4,0),"Adicionado")</f>
        <v>Adicionado</v>
      </c>
    </row>
    <row r="459" spans="9:10">
      <c r="I459" s="2" t="str">
        <f t="shared" si="9"/>
        <v/>
      </c>
      <c r="J459" s="2" t="str">
        <f>IFERROR(VLOOKUP(D459,'Controle de equipamento'!$J:$V,4,0),"Adicionado")</f>
        <v>Adicionado</v>
      </c>
    </row>
    <row r="460" spans="9:10">
      <c r="I460" s="2" t="str">
        <f t="shared" si="9"/>
        <v/>
      </c>
      <c r="J460" s="2" t="str">
        <f>IFERROR(VLOOKUP(D460,'Controle de equipamento'!$J:$V,4,0),"Adicionado")</f>
        <v>Adicionado</v>
      </c>
    </row>
    <row r="461" spans="9:10">
      <c r="I461" s="2" t="str">
        <f t="shared" si="9"/>
        <v/>
      </c>
      <c r="J461" s="2" t="str">
        <f>IFERROR(VLOOKUP(D461,'Controle de equipamento'!$J:$V,4,0),"Adicionado")</f>
        <v>Adicionado</v>
      </c>
    </row>
    <row r="462" spans="9:10">
      <c r="I462" s="2" t="str">
        <f t="shared" si="9"/>
        <v/>
      </c>
      <c r="J462" s="2" t="str">
        <f>IFERROR(VLOOKUP(D462,'Controle de equipamento'!$J:$V,4,0),"Adicionado")</f>
        <v>Adicionado</v>
      </c>
    </row>
    <row r="463" spans="9:10">
      <c r="I463" s="2" t="str">
        <f t="shared" si="9"/>
        <v/>
      </c>
      <c r="J463" s="2" t="str">
        <f>IFERROR(VLOOKUP(D463,'Controle de equipamento'!$J:$V,4,0),"Adicionado")</f>
        <v>Adicionado</v>
      </c>
    </row>
    <row r="464" spans="9:10">
      <c r="I464" s="2" t="str">
        <f t="shared" ref="I464:I495" si="10">IF(H464&lt;&gt;"",MONTH(H464),"")</f>
        <v/>
      </c>
      <c r="J464" s="2" t="str">
        <f>IFERROR(VLOOKUP(D464,'Controle de equipamento'!$J:$V,4,0),"Adicionado")</f>
        <v>Adicionado</v>
      </c>
    </row>
    <row r="465" spans="9:10">
      <c r="I465" s="2" t="str">
        <f t="shared" si="10"/>
        <v/>
      </c>
      <c r="J465" s="2" t="str">
        <f>IFERROR(VLOOKUP(D465,'Controle de equipamento'!$J:$V,4,0),"Adicionado")</f>
        <v>Adicionado</v>
      </c>
    </row>
    <row r="466" spans="9:10">
      <c r="I466" s="2" t="str">
        <f t="shared" si="10"/>
        <v/>
      </c>
      <c r="J466" s="2" t="str">
        <f>IFERROR(VLOOKUP(D466,'Controle de equipamento'!$J:$V,4,0),"Adicionado")</f>
        <v>Adicionado</v>
      </c>
    </row>
    <row r="467" spans="9:10">
      <c r="I467" s="2" t="str">
        <f t="shared" si="10"/>
        <v/>
      </c>
      <c r="J467" s="2" t="str">
        <f>IFERROR(VLOOKUP(D467,'Controle de equipamento'!$J:$V,4,0),"Adicionado")</f>
        <v>Adicionado</v>
      </c>
    </row>
    <row r="468" spans="9:10">
      <c r="I468" s="2" t="str">
        <f t="shared" si="10"/>
        <v/>
      </c>
      <c r="J468" s="2" t="str">
        <f>IFERROR(VLOOKUP(D468,'Controle de equipamento'!$J:$V,4,0),"Adicionado")</f>
        <v>Adicionado</v>
      </c>
    </row>
    <row r="469" spans="9:10">
      <c r="I469" s="2" t="str">
        <f t="shared" si="10"/>
        <v/>
      </c>
      <c r="J469" s="2" t="str">
        <f>IFERROR(VLOOKUP(D469,'Controle de equipamento'!$J:$V,4,0),"Adicionado")</f>
        <v>Adicionado</v>
      </c>
    </row>
    <row r="470" spans="9:10">
      <c r="I470" s="2" t="str">
        <f t="shared" si="10"/>
        <v/>
      </c>
      <c r="J470" s="2" t="str">
        <f>IFERROR(VLOOKUP(D470,'Controle de equipamento'!$J:$V,4,0),"Adicionado")</f>
        <v>Adicionado</v>
      </c>
    </row>
    <row r="471" spans="9:10">
      <c r="I471" s="2" t="str">
        <f t="shared" si="10"/>
        <v/>
      </c>
      <c r="J471" s="2" t="str">
        <f>IFERROR(VLOOKUP(D471,'Controle de equipamento'!$J:$V,4,0),"Adicionado")</f>
        <v>Adicionado</v>
      </c>
    </row>
    <row r="472" spans="9:10">
      <c r="I472" s="2" t="str">
        <f t="shared" si="10"/>
        <v/>
      </c>
      <c r="J472" s="2" t="str">
        <f>IFERROR(VLOOKUP(D472,'Controle de equipamento'!$J:$V,4,0),"Adicionado")</f>
        <v>Adicionado</v>
      </c>
    </row>
    <row r="473" spans="9:10">
      <c r="I473" s="2" t="str">
        <f t="shared" si="10"/>
        <v/>
      </c>
      <c r="J473" s="2" t="str">
        <f>IFERROR(VLOOKUP(D473,'Controle de equipamento'!$J:$V,4,0),"Adicionado")</f>
        <v>Adicionado</v>
      </c>
    </row>
    <row r="474" spans="9:10">
      <c r="I474" s="2" t="str">
        <f t="shared" si="10"/>
        <v/>
      </c>
      <c r="J474" s="2" t="str">
        <f>IFERROR(VLOOKUP(D474,'Controle de equipamento'!$J:$V,4,0),"Adicionado")</f>
        <v>Adicionado</v>
      </c>
    </row>
    <row r="475" spans="9:10">
      <c r="I475" s="2" t="str">
        <f t="shared" si="10"/>
        <v/>
      </c>
      <c r="J475" s="2" t="str">
        <f>IFERROR(VLOOKUP(D475,'Controle de equipamento'!$J:$V,4,0),"Adicionado")</f>
        <v>Adicionado</v>
      </c>
    </row>
    <row r="476" spans="9:10">
      <c r="I476" s="2" t="str">
        <f t="shared" si="10"/>
        <v/>
      </c>
      <c r="J476" s="2" t="str">
        <f>IFERROR(VLOOKUP(D476,'Controle de equipamento'!$J:$V,4,0),"Adicionado")</f>
        <v>Adicionado</v>
      </c>
    </row>
    <row r="477" spans="9:10">
      <c r="I477" s="2" t="str">
        <f t="shared" si="10"/>
        <v/>
      </c>
      <c r="J477" s="2" t="str">
        <f>IFERROR(VLOOKUP(D477,'Controle de equipamento'!$J:$V,4,0),"Adicionado")</f>
        <v>Adicionado</v>
      </c>
    </row>
    <row r="478" spans="9:10">
      <c r="I478" s="2" t="str">
        <f t="shared" si="10"/>
        <v/>
      </c>
      <c r="J478" s="2" t="str">
        <f>IFERROR(VLOOKUP(D478,'Controle de equipamento'!$J:$V,4,0),"Adicionado")</f>
        <v>Adicionado</v>
      </c>
    </row>
    <row r="479" spans="9:10">
      <c r="I479" s="2" t="str">
        <f t="shared" si="10"/>
        <v/>
      </c>
      <c r="J479" s="2" t="str">
        <f>IFERROR(VLOOKUP(D479,'Controle de equipamento'!$J:$V,4,0),"Adicionado")</f>
        <v>Adicionado</v>
      </c>
    </row>
    <row r="480" spans="9:10">
      <c r="I480" s="2" t="str">
        <f t="shared" si="10"/>
        <v/>
      </c>
      <c r="J480" s="2" t="str">
        <f>IFERROR(VLOOKUP(D480,'Controle de equipamento'!$J:$V,4,0),"Adicionado")</f>
        <v>Adicionado</v>
      </c>
    </row>
    <row r="481" spans="9:10">
      <c r="I481" s="2" t="str">
        <f t="shared" si="10"/>
        <v/>
      </c>
      <c r="J481" s="2" t="str">
        <f>IFERROR(VLOOKUP(D481,'Controle de equipamento'!$J:$V,4,0),"Adicionado")</f>
        <v>Adicionado</v>
      </c>
    </row>
    <row r="482" spans="9:10">
      <c r="I482" s="2" t="str">
        <f t="shared" si="10"/>
        <v/>
      </c>
      <c r="J482" s="2" t="str">
        <f>IFERROR(VLOOKUP(D482,'Controle de equipamento'!$J:$V,4,0),"Adicionado")</f>
        <v>Adicionado</v>
      </c>
    </row>
    <row r="483" spans="9:10">
      <c r="I483" s="2" t="str">
        <f t="shared" si="10"/>
        <v/>
      </c>
      <c r="J483" s="2" t="str">
        <f>IFERROR(VLOOKUP(D483,'Controle de equipamento'!$J:$V,4,0),"Adicionado")</f>
        <v>Adicionado</v>
      </c>
    </row>
    <row r="484" spans="9:10">
      <c r="I484" s="2" t="str">
        <f t="shared" si="10"/>
        <v/>
      </c>
      <c r="J484" s="2" t="str">
        <f>IFERROR(VLOOKUP(D484,'Controle de equipamento'!$J:$V,4,0),"Adicionado")</f>
        <v>Adicionado</v>
      </c>
    </row>
    <row r="485" spans="9:10">
      <c r="I485" s="2" t="str">
        <f t="shared" si="10"/>
        <v/>
      </c>
      <c r="J485" s="2" t="str">
        <f>IFERROR(VLOOKUP(D485,'Controle de equipamento'!$J:$V,4,0),"Adicionado")</f>
        <v>Adicionado</v>
      </c>
    </row>
    <row r="486" spans="9:10">
      <c r="I486" s="2" t="str">
        <f t="shared" si="10"/>
        <v/>
      </c>
      <c r="J486" s="2" t="str">
        <f>IFERROR(VLOOKUP(D486,'Controle de equipamento'!$J:$V,4,0),"Adicionado")</f>
        <v>Adicionado</v>
      </c>
    </row>
    <row r="487" spans="9:10">
      <c r="I487" s="2" t="str">
        <f t="shared" si="10"/>
        <v/>
      </c>
      <c r="J487" s="2" t="str">
        <f>IFERROR(VLOOKUP(D487,'Controle de equipamento'!$J:$V,4,0),"Adicionado")</f>
        <v>Adicionado</v>
      </c>
    </row>
    <row r="488" spans="9:10">
      <c r="I488" s="2" t="str">
        <f t="shared" si="10"/>
        <v/>
      </c>
      <c r="J488" s="2" t="str">
        <f>IFERROR(VLOOKUP(D488,'Controle de equipamento'!$J:$V,4,0),"Adicionado")</f>
        <v>Adicionado</v>
      </c>
    </row>
    <row r="489" spans="9:10">
      <c r="I489" s="2" t="str">
        <f t="shared" si="10"/>
        <v/>
      </c>
      <c r="J489" s="2" t="str">
        <f>IFERROR(VLOOKUP(D489,'Controle de equipamento'!$J:$V,4,0),"Adicionado")</f>
        <v>Adicionado</v>
      </c>
    </row>
    <row r="490" spans="9:10">
      <c r="I490" s="2" t="str">
        <f t="shared" si="10"/>
        <v/>
      </c>
      <c r="J490" s="2" t="str">
        <f>IFERROR(VLOOKUP(D490,'Controle de equipamento'!$J:$V,4,0),"Adicionado")</f>
        <v>Adicionado</v>
      </c>
    </row>
    <row r="491" spans="9:10">
      <c r="I491" s="2" t="str">
        <f t="shared" si="10"/>
        <v/>
      </c>
      <c r="J491" s="2" t="str">
        <f>IFERROR(VLOOKUP(D491,'Controle de equipamento'!$J:$V,4,0),"Adicionado")</f>
        <v>Adicionado</v>
      </c>
    </row>
    <row r="492" spans="9:10">
      <c r="I492" s="2" t="str">
        <f t="shared" si="10"/>
        <v/>
      </c>
      <c r="J492" s="2" t="str">
        <f>IFERROR(VLOOKUP(D492,'Controle de equipamento'!$J:$V,4,0),"Adicionado")</f>
        <v>Adicionado</v>
      </c>
    </row>
    <row r="493" spans="9:10">
      <c r="I493" s="2" t="str">
        <f t="shared" si="10"/>
        <v/>
      </c>
      <c r="J493" s="2" t="str">
        <f>IFERROR(VLOOKUP(D493,'Controle de equipamento'!$J:$V,4,0),"Adicionado")</f>
        <v>Adicionado</v>
      </c>
    </row>
    <row r="494" spans="9:10">
      <c r="I494" s="2" t="str">
        <f t="shared" si="10"/>
        <v/>
      </c>
      <c r="J494" s="2" t="str">
        <f>IFERROR(VLOOKUP(D494,'Controle de equipamento'!$J:$V,4,0),"Adicionado")</f>
        <v>Adicionado</v>
      </c>
    </row>
    <row r="495" spans="9:10">
      <c r="I495" s="2" t="str">
        <f t="shared" si="10"/>
        <v/>
      </c>
      <c r="J495" s="2" t="str">
        <f>IFERROR(VLOOKUP(D495,'Controle de equipamento'!$J:$V,4,0),"Adicionado")</f>
        <v>Adicionado</v>
      </c>
    </row>
    <row r="496" spans="9:10">
      <c r="I496" s="2" t="str">
        <f t="shared" ref="I496:I527" si="11">IF(H496&lt;&gt;"",MONTH(H496),"")</f>
        <v/>
      </c>
      <c r="J496" s="2" t="str">
        <f>IFERROR(VLOOKUP(D496,'Controle de equipamento'!$J:$V,4,0),"Adicionado")</f>
        <v>Adicionado</v>
      </c>
    </row>
    <row r="497" spans="9:10">
      <c r="I497" s="2" t="str">
        <f t="shared" si="11"/>
        <v/>
      </c>
      <c r="J497" s="2" t="str">
        <f>IFERROR(VLOOKUP(D497,'Controle de equipamento'!$J:$V,4,0),"Adicionado")</f>
        <v>Adicionado</v>
      </c>
    </row>
    <row r="498" spans="9:10">
      <c r="I498" s="2" t="str">
        <f t="shared" si="11"/>
        <v/>
      </c>
      <c r="J498" s="2" t="str">
        <f>IFERROR(VLOOKUP(D498,'Controle de equipamento'!$J:$V,4,0),"Adicionado")</f>
        <v>Adicionado</v>
      </c>
    </row>
    <row r="499" spans="9:10">
      <c r="I499" s="2" t="str">
        <f t="shared" si="11"/>
        <v/>
      </c>
      <c r="J499" s="2" t="str">
        <f>IFERROR(VLOOKUP(D499,'Controle de equipamento'!$J:$V,4,0),"Adicionado")</f>
        <v>Adicionado</v>
      </c>
    </row>
    <row r="500" spans="9:10">
      <c r="I500" s="2" t="str">
        <f t="shared" si="11"/>
        <v/>
      </c>
      <c r="J500" s="2" t="str">
        <f>IFERROR(VLOOKUP(D500,'Controle de equipamento'!$J:$V,4,0),"Adicionado")</f>
        <v>Adicionado</v>
      </c>
    </row>
    <row r="501" spans="9:10">
      <c r="I501" s="2" t="str">
        <f t="shared" si="11"/>
        <v/>
      </c>
      <c r="J501" s="2" t="str">
        <f>IFERROR(VLOOKUP(D501,'Controle de equipamento'!$J:$V,4,0),"Adicionado")</f>
        <v>Adicionado</v>
      </c>
    </row>
    <row r="502" spans="9:10">
      <c r="I502" s="2" t="str">
        <f t="shared" si="11"/>
        <v/>
      </c>
      <c r="J502" s="2" t="str">
        <f>IFERROR(VLOOKUP(D502,'Controle de equipamento'!$J:$V,4,0),"Adicionado")</f>
        <v>Adicionado</v>
      </c>
    </row>
    <row r="503" spans="9:10">
      <c r="I503" s="2" t="str">
        <f t="shared" si="11"/>
        <v/>
      </c>
      <c r="J503" s="2" t="str">
        <f>IFERROR(VLOOKUP(D503,'Controle de equipamento'!$J:$V,4,0),"Adicionado")</f>
        <v>Adicionado</v>
      </c>
    </row>
    <row r="504" spans="9:10">
      <c r="I504" s="2" t="str">
        <f t="shared" si="11"/>
        <v/>
      </c>
      <c r="J504" s="2" t="str">
        <f>IFERROR(VLOOKUP(D504,'Controle de equipamento'!$J:$V,4,0),"Adicionado")</f>
        <v>Adicionado</v>
      </c>
    </row>
    <row r="505" spans="9:10">
      <c r="I505" s="2" t="str">
        <f t="shared" si="11"/>
        <v/>
      </c>
      <c r="J505" s="2" t="str">
        <f>IFERROR(VLOOKUP(D505,'Controle de equipamento'!$J:$V,4,0),"Adicionado")</f>
        <v>Adicionado</v>
      </c>
    </row>
    <row r="506" spans="9:10">
      <c r="I506" s="2" t="str">
        <f t="shared" si="11"/>
        <v/>
      </c>
      <c r="J506" s="2" t="str">
        <f>IFERROR(VLOOKUP(D506,'Controle de equipamento'!$J:$V,4,0),"Adicionado")</f>
        <v>Adicionado</v>
      </c>
    </row>
    <row r="507" spans="9:10">
      <c r="I507" s="2" t="str">
        <f t="shared" si="11"/>
        <v/>
      </c>
      <c r="J507" s="2" t="str">
        <f>IFERROR(VLOOKUP(D507,'Controle de equipamento'!$J:$V,4,0),"Adicionado")</f>
        <v>Adicionado</v>
      </c>
    </row>
    <row r="508" spans="9:10">
      <c r="I508" s="2" t="str">
        <f t="shared" si="11"/>
        <v/>
      </c>
      <c r="J508" s="2" t="str">
        <f>IFERROR(VLOOKUP(D508,'Controle de equipamento'!$J:$V,4,0),"Adicionado")</f>
        <v>Adicionado</v>
      </c>
    </row>
    <row r="509" spans="9:10">
      <c r="I509" s="2" t="str">
        <f t="shared" si="11"/>
        <v/>
      </c>
      <c r="J509" s="2" t="str">
        <f>IFERROR(VLOOKUP(D509,'Controle de equipamento'!$J:$V,4,0),"Adicionado")</f>
        <v>Adicionado</v>
      </c>
    </row>
    <row r="510" spans="9:10">
      <c r="I510" s="2" t="str">
        <f t="shared" si="11"/>
        <v/>
      </c>
      <c r="J510" s="2" t="str">
        <f>IFERROR(VLOOKUP(D510,'Controle de equipamento'!$J:$V,4,0),"Adicionado")</f>
        <v>Adicionado</v>
      </c>
    </row>
    <row r="511" spans="9:10">
      <c r="I511" s="2" t="str">
        <f t="shared" si="11"/>
        <v/>
      </c>
      <c r="J511" s="2" t="str">
        <f>IFERROR(VLOOKUP(D511,'Controle de equipamento'!$J:$V,4,0),"Adicionado")</f>
        <v>Adicionado</v>
      </c>
    </row>
    <row r="512" spans="9:10">
      <c r="I512" s="2" t="str">
        <f t="shared" si="11"/>
        <v/>
      </c>
      <c r="J512" s="2" t="str">
        <f>IFERROR(VLOOKUP(D512,'Controle de equipamento'!$J:$V,4,0),"Adicionado")</f>
        <v>Adicionado</v>
      </c>
    </row>
    <row r="513" spans="9:10">
      <c r="I513" s="2" t="str">
        <f t="shared" si="11"/>
        <v/>
      </c>
      <c r="J513" s="2" t="str">
        <f>IFERROR(VLOOKUP(D513,'Controle de equipamento'!$J:$V,4,0),"Adicionado")</f>
        <v>Adicionado</v>
      </c>
    </row>
    <row r="514" spans="9:10">
      <c r="I514" s="2" t="str">
        <f t="shared" si="11"/>
        <v/>
      </c>
      <c r="J514" s="2" t="str">
        <f>IFERROR(VLOOKUP(D514,'Controle de equipamento'!$J:$V,4,0),"Adicionado")</f>
        <v>Adicionado</v>
      </c>
    </row>
    <row r="515" spans="9:10">
      <c r="I515" s="2" t="str">
        <f t="shared" si="11"/>
        <v/>
      </c>
      <c r="J515" s="2" t="str">
        <f>IFERROR(VLOOKUP(D515,'Controle de equipamento'!$J:$V,4,0),"Adicionado")</f>
        <v>Adicionado</v>
      </c>
    </row>
    <row r="516" spans="9:10">
      <c r="I516" s="2" t="str">
        <f t="shared" si="11"/>
        <v/>
      </c>
      <c r="J516" s="2" t="str">
        <f>IFERROR(VLOOKUP(D516,'Controle de equipamento'!$J:$V,4,0),"Adicionado")</f>
        <v>Adicionado</v>
      </c>
    </row>
    <row r="517" spans="9:10">
      <c r="I517" s="2" t="str">
        <f t="shared" si="11"/>
        <v/>
      </c>
      <c r="J517" s="2" t="str">
        <f>IFERROR(VLOOKUP(D517,'Controle de equipamento'!$J:$V,4,0),"Adicionado")</f>
        <v>Adicionado</v>
      </c>
    </row>
    <row r="518" spans="9:10">
      <c r="I518" s="2" t="str">
        <f t="shared" si="11"/>
        <v/>
      </c>
      <c r="J518" s="2" t="str">
        <f>IFERROR(VLOOKUP(D518,'Controle de equipamento'!$J:$V,4,0),"Adicionado")</f>
        <v>Adicionado</v>
      </c>
    </row>
    <row r="519" spans="9:10">
      <c r="I519" s="2" t="str">
        <f t="shared" si="11"/>
        <v/>
      </c>
      <c r="J519" s="2" t="str">
        <f>IFERROR(VLOOKUP(D519,'Controle de equipamento'!$J:$V,4,0),"Adicionado")</f>
        <v>Adicionado</v>
      </c>
    </row>
    <row r="520" spans="9:10">
      <c r="I520" s="2" t="str">
        <f t="shared" si="11"/>
        <v/>
      </c>
      <c r="J520" s="2" t="str">
        <f>IFERROR(VLOOKUP(D520,'Controle de equipamento'!$J:$V,4,0),"Adicionado")</f>
        <v>Adicionado</v>
      </c>
    </row>
    <row r="521" spans="9:10">
      <c r="I521" s="2" t="str">
        <f t="shared" si="11"/>
        <v/>
      </c>
      <c r="J521" s="2" t="str">
        <f>IFERROR(VLOOKUP(D521,'Controle de equipamento'!$J:$V,4,0),"Adicionado")</f>
        <v>Adicionado</v>
      </c>
    </row>
    <row r="522" spans="9:10">
      <c r="I522" s="2" t="str">
        <f t="shared" si="11"/>
        <v/>
      </c>
      <c r="J522" s="2" t="str">
        <f>IFERROR(VLOOKUP(D522,'Controle de equipamento'!$J:$V,4,0),"Adicionado")</f>
        <v>Adicionado</v>
      </c>
    </row>
    <row r="523" spans="9:10">
      <c r="I523" s="2" t="str">
        <f t="shared" si="11"/>
        <v/>
      </c>
      <c r="J523" s="2" t="str">
        <f>IFERROR(VLOOKUP(D523,'Controle de equipamento'!$J:$V,4,0),"Adicionado")</f>
        <v>Adicionado</v>
      </c>
    </row>
    <row r="524" spans="9:10">
      <c r="I524" s="2" t="str">
        <f t="shared" si="11"/>
        <v/>
      </c>
      <c r="J524" s="2" t="str">
        <f>IFERROR(VLOOKUP(D524,'Controle de equipamento'!$J:$V,4,0),"Adicionado")</f>
        <v>Adicionado</v>
      </c>
    </row>
    <row r="525" spans="9:10">
      <c r="I525" s="2" t="str">
        <f t="shared" si="11"/>
        <v/>
      </c>
      <c r="J525" s="2" t="str">
        <f>IFERROR(VLOOKUP(D525,'Controle de equipamento'!$J:$V,4,0),"Adicionado")</f>
        <v>Adicionado</v>
      </c>
    </row>
    <row r="526" spans="9:10">
      <c r="I526" s="2" t="str">
        <f t="shared" si="11"/>
        <v/>
      </c>
      <c r="J526" s="2" t="str">
        <f>IFERROR(VLOOKUP(D526,'Controle de equipamento'!$J:$V,4,0),"Adicionado")</f>
        <v>Adicionado</v>
      </c>
    </row>
    <row r="527" spans="9:10">
      <c r="I527" s="2" t="str">
        <f t="shared" si="11"/>
        <v/>
      </c>
      <c r="J527" s="2" t="str">
        <f>IFERROR(VLOOKUP(D527,'Controle de equipamento'!$J:$V,4,0),"Adicionado")</f>
        <v>Adicionado</v>
      </c>
    </row>
    <row r="528" spans="9:10">
      <c r="I528" s="2" t="str">
        <f t="shared" ref="I528" si="12">IF(H528&lt;&gt;"",MONTH(H528),"")</f>
        <v/>
      </c>
      <c r="J528" s="2" t="str">
        <f>IFERROR(VLOOKUP(D528,'Controle de equipamento'!$J:$V,4,0),"Adicionado")</f>
        <v>Adicionado</v>
      </c>
    </row>
  </sheetData>
  <autoFilter ref="A1:J528" xr:uid="{00000000-0009-0000-0000-000004000000}">
    <sortState xmlns:xlrd2="http://schemas.microsoft.com/office/spreadsheetml/2017/richdata2" ref="A2:J528">
      <sortCondition ref="H1:H528"/>
    </sortState>
  </autoFilter>
  <conditionalFormatting sqref="B7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zoomScaleNormal="100" workbookViewId="0">
      <selection activeCell="B2" sqref="B2"/>
    </sheetView>
  </sheetViews>
  <sheetFormatPr defaultColWidth="8.5703125" defaultRowHeight="15"/>
  <cols>
    <col min="1" max="1" width="22.28515625" customWidth="1"/>
    <col min="2" max="2" width="14" customWidth="1"/>
    <col min="3" max="3" width="11.140625" customWidth="1"/>
    <col min="7" max="7" width="22.28515625" customWidth="1"/>
    <col min="8" max="8" width="28.85546875" customWidth="1"/>
    <col min="9" max="9" width="17.7109375" customWidth="1"/>
    <col min="10" max="10" width="16.42578125" customWidth="1"/>
    <col min="11" max="14" width="3" customWidth="1"/>
    <col min="15" max="15" width="10.7109375" customWidth="1"/>
    <col min="16" max="16" width="25.140625" customWidth="1"/>
    <col min="17" max="17" width="13.85546875" customWidth="1"/>
    <col min="18" max="18" width="17" customWidth="1"/>
    <col min="19" max="19" width="18.42578125" customWidth="1"/>
    <col min="20" max="20" width="21.7109375" customWidth="1"/>
    <col min="21" max="21" width="15.5703125" customWidth="1"/>
    <col min="22" max="22" width="18.7109375" customWidth="1"/>
    <col min="23" max="23" width="24.140625" customWidth="1"/>
    <col min="24" max="24" width="27.28515625" customWidth="1"/>
    <col min="25" max="25" width="10.7109375" customWidth="1"/>
  </cols>
  <sheetData>
    <row r="1" spans="1:10" ht="25.5">
      <c r="A1" s="118" t="s">
        <v>52</v>
      </c>
      <c r="B1" s="118" t="s">
        <v>1205</v>
      </c>
      <c r="C1" s="118" t="s">
        <v>1206</v>
      </c>
      <c r="D1" s="118" t="s">
        <v>1207</v>
      </c>
      <c r="G1" s="119"/>
      <c r="H1" s="120" t="s">
        <v>1208</v>
      </c>
      <c r="I1" s="121"/>
      <c r="J1" s="122"/>
    </row>
    <row r="2" spans="1:10">
      <c r="A2" s="47" t="s">
        <v>569</v>
      </c>
      <c r="B2">
        <f>COUNTIF('Controle de equipamento'!$G$2:$G$2469,Distritos!A2)</f>
        <v>4</v>
      </c>
      <c r="C2">
        <f ca="1">COUNTIFS('Controle de equipamento'!$G$2:$G$2469,Distritos!A2,'Controle de equipamento'!$Q$2:$Q$2469,Distritos!$C$1)</f>
        <v>4</v>
      </c>
      <c r="D2">
        <f ca="1">COUNTIFS('Controle de equipamento'!$G$2:$G$2469,Distritos!A2,'Controle de equipamento'!$Q$2:$Q$2469,Distritos!$D$1)</f>
        <v>0</v>
      </c>
      <c r="G2" s="123" t="s">
        <v>52</v>
      </c>
      <c r="H2" s="124" t="s">
        <v>1209</v>
      </c>
      <c r="I2" s="125" t="s">
        <v>1210</v>
      </c>
      <c r="J2" s="126" t="s">
        <v>1211</v>
      </c>
    </row>
    <row r="3" spans="1:10">
      <c r="A3" s="47" t="s">
        <v>590</v>
      </c>
      <c r="B3">
        <f>COUNTIF('Controle de equipamento'!$G$2:$G$2469,Distritos!A3)</f>
        <v>10</v>
      </c>
      <c r="C3">
        <f ca="1">COUNTIFS('Controle de equipamento'!$G$2:$G$2469,Distritos!A3,'Controle de equipamento'!$Q$2:$Q$2469,Distritos!$C$1)</f>
        <v>3</v>
      </c>
      <c r="D3">
        <f ca="1">COUNTIFS('Controle de equipamento'!$G$2:$G$2469,Distritos!A3,'Controle de equipamento'!$Q$2:$Q$2469,Distritos!$D$1)</f>
        <v>7</v>
      </c>
      <c r="G3" s="127" t="s">
        <v>569</v>
      </c>
      <c r="H3" s="128">
        <v>4</v>
      </c>
      <c r="I3" s="129">
        <v>4</v>
      </c>
      <c r="J3" s="130">
        <v>0</v>
      </c>
    </row>
    <row r="4" spans="1:10">
      <c r="A4" s="47" t="s">
        <v>498</v>
      </c>
      <c r="B4">
        <f>COUNTIF('Controle de equipamento'!$G$2:$G$2469,Distritos!A4)</f>
        <v>31</v>
      </c>
      <c r="C4">
        <f ca="1">COUNTIFS('Controle de equipamento'!$G$2:$G$2469,Distritos!A4,'Controle de equipamento'!$Q$2:$Q$2469,Distritos!$C$1)</f>
        <v>31</v>
      </c>
      <c r="D4">
        <f ca="1">COUNTIFS('Controle de equipamento'!$G$2:$G$2469,Distritos!A4,'Controle de equipamento'!$Q$2:$Q$2469,Distritos!$D$1)</f>
        <v>0</v>
      </c>
      <c r="G4" s="131" t="s">
        <v>590</v>
      </c>
      <c r="H4" s="132">
        <v>10</v>
      </c>
      <c r="I4" s="133">
        <v>3</v>
      </c>
      <c r="J4" s="134">
        <v>7</v>
      </c>
    </row>
    <row r="5" spans="1:10">
      <c r="A5" s="47" t="s">
        <v>549</v>
      </c>
      <c r="B5">
        <f>COUNTIF('Controle de equipamento'!$G$2:$G$2469,Distritos!A5)</f>
        <v>16</v>
      </c>
      <c r="C5">
        <f ca="1">COUNTIFS('Controle de equipamento'!$G$2:$G$2469,Distritos!A5,'Controle de equipamento'!$Q$2:$Q$2469,Distritos!$C$1)</f>
        <v>7</v>
      </c>
      <c r="D5">
        <f ca="1">COUNTIFS('Controle de equipamento'!$G$2:$G$2469,Distritos!A5,'Controle de equipamento'!$Q$2:$Q$2469,Distritos!$D$1)</f>
        <v>9</v>
      </c>
      <c r="G5" s="131" t="s">
        <v>498</v>
      </c>
      <c r="H5" s="132">
        <v>31</v>
      </c>
      <c r="I5" s="133">
        <v>31</v>
      </c>
      <c r="J5" s="134">
        <v>0</v>
      </c>
    </row>
    <row r="6" spans="1:10">
      <c r="A6" s="47" t="s">
        <v>73</v>
      </c>
      <c r="B6">
        <f>COUNTIF('Controle de equipamento'!$G$2:$G$2469,Distritos!A6)</f>
        <v>94</v>
      </c>
      <c r="C6">
        <f ca="1">COUNTIFS('Controle de equipamento'!$G$2:$G$2469,Distritos!A6,'Controle de equipamento'!$Q$2:$Q$2469,Distritos!$C$1)</f>
        <v>77</v>
      </c>
      <c r="D6">
        <f ca="1">COUNTIFS('Controle de equipamento'!$G$2:$G$2469,Distritos!A6,'Controle de equipamento'!$Q$2:$Q$2469,Distritos!$D$1)</f>
        <v>17</v>
      </c>
      <c r="G6" s="131" t="s">
        <v>549</v>
      </c>
      <c r="H6" s="132">
        <v>16</v>
      </c>
      <c r="I6" s="133">
        <v>11</v>
      </c>
      <c r="J6" s="134">
        <v>5</v>
      </c>
    </row>
    <row r="7" spans="1:10">
      <c r="A7" s="47" t="s">
        <v>349</v>
      </c>
      <c r="B7">
        <f>COUNTIF('Controle de equipamento'!$G$2:$G$2469,Distritos!A7)</f>
        <v>37</v>
      </c>
      <c r="C7">
        <f ca="1">COUNTIFS('Controle de equipamento'!$G$2:$G$2469,Distritos!A7,'Controle de equipamento'!$Q$2:$Q$2469,Distritos!$C$1)</f>
        <v>33</v>
      </c>
      <c r="D7">
        <f ca="1">COUNTIFS('Controle de equipamento'!$G$2:$G$2469,Distritos!A7,'Controle de equipamento'!$Q$2:$Q$2469,Distritos!$D$1)</f>
        <v>4</v>
      </c>
      <c r="G7" s="131" t="s">
        <v>73</v>
      </c>
      <c r="H7" s="132">
        <v>94</v>
      </c>
      <c r="I7" s="133">
        <v>86</v>
      </c>
      <c r="J7" s="134">
        <v>8</v>
      </c>
    </row>
    <row r="8" spans="1:10">
      <c r="A8" s="47" t="s">
        <v>97</v>
      </c>
      <c r="B8">
        <f>COUNTIF('Controle de equipamento'!$G$2:$G$2469,Distritos!A8)</f>
        <v>31</v>
      </c>
      <c r="C8">
        <f ca="1">COUNTIFS('Controle de equipamento'!$G$2:$G$2469,Distritos!A8,'Controle de equipamento'!$Q$2:$Q$2469,Distritos!$C$1)</f>
        <v>27</v>
      </c>
      <c r="D8">
        <f ca="1">COUNTIFS('Controle de equipamento'!$G$2:$G$2469,Distritos!A8,'Controle de equipamento'!$Q$2:$Q$2469,Distritos!$D$1)</f>
        <v>4</v>
      </c>
      <c r="G8" s="131" t="s">
        <v>349</v>
      </c>
      <c r="H8" s="132">
        <v>37</v>
      </c>
      <c r="I8" s="133">
        <v>24</v>
      </c>
      <c r="J8" s="134">
        <v>13</v>
      </c>
    </row>
    <row r="9" spans="1:10">
      <c r="A9" s="47" t="s">
        <v>323</v>
      </c>
      <c r="B9">
        <f>COUNTIF('Controle de equipamento'!$G$2:$G$2469,Distritos!A9)</f>
        <v>25</v>
      </c>
      <c r="C9">
        <f ca="1">COUNTIFS('Controle de equipamento'!$G$2:$G$2469,Distritos!A9,'Controle de equipamento'!$Q$2:$Q$2469,Distritos!$C$1)</f>
        <v>24</v>
      </c>
      <c r="D9">
        <f ca="1">COUNTIFS('Controle de equipamento'!$G$2:$G$2469,Distritos!A9,'Controle de equipamento'!$Q$2:$Q$2469,Distritos!$D$1)</f>
        <v>1</v>
      </c>
      <c r="G9" s="131" t="s">
        <v>97</v>
      </c>
      <c r="H9" s="132">
        <v>32</v>
      </c>
      <c r="I9" s="133">
        <v>29</v>
      </c>
      <c r="J9" s="134">
        <v>3</v>
      </c>
    </row>
    <row r="10" spans="1:10">
      <c r="A10" s="47" t="s">
        <v>718</v>
      </c>
      <c r="B10">
        <f>COUNTIF('Controle de equipamento'!$G$2:$G$2469,Distritos!A10)</f>
        <v>14</v>
      </c>
      <c r="C10">
        <f ca="1">COUNTIFS('Controle de equipamento'!$G$2:$G$2469,Distritos!A10,'Controle de equipamento'!$Q$2:$Q$2469,Distritos!$C$1)</f>
        <v>14</v>
      </c>
      <c r="D10">
        <f ca="1">COUNTIFS('Controle de equipamento'!$G$2:$G$2469,Distritos!A10,'Controle de equipamento'!$Q$2:$Q$2469,Distritos!$D$1)</f>
        <v>0</v>
      </c>
      <c r="G10" s="131" t="s">
        <v>323</v>
      </c>
      <c r="H10" s="132">
        <v>27</v>
      </c>
      <c r="I10" s="133">
        <v>27</v>
      </c>
      <c r="J10" s="134">
        <v>0</v>
      </c>
    </row>
    <row r="11" spans="1:10">
      <c r="A11" s="47" t="s">
        <v>1212</v>
      </c>
      <c r="B11">
        <f>COUNTBLANK('Controle de equipamento'!$G$2:$G$317)</f>
        <v>29</v>
      </c>
      <c r="C11">
        <f ca="1">COUNTIFS('Controle de equipamento'!$G$2:$G$2469,"",'Controle de equipamento'!$Q$2:$Q$2469,Distritos!$C$1)</f>
        <v>27</v>
      </c>
      <c r="D11">
        <f ca="1">COUNTIFS('Controle de equipamento'!$G$2:$G$2469,"",'Controle de equipamento'!$Q$2:$Q$2469,Distritos!$D$1)</f>
        <v>2</v>
      </c>
      <c r="G11" s="131" t="s">
        <v>718</v>
      </c>
      <c r="H11" s="135">
        <v>14</v>
      </c>
      <c r="I11" s="136">
        <v>14</v>
      </c>
      <c r="J11" s="137">
        <v>0</v>
      </c>
    </row>
    <row r="12" spans="1:10">
      <c r="A12" s="47" t="s">
        <v>16</v>
      </c>
      <c r="B12">
        <f>SUM(B2:B11)</f>
        <v>291</v>
      </c>
      <c r="C12">
        <f ca="1">SUM(C2:C10)</f>
        <v>220</v>
      </c>
      <c r="D12">
        <f ca="1">SUM(D2:D10)</f>
        <v>42</v>
      </c>
      <c r="G12" s="138" t="s">
        <v>1213</v>
      </c>
      <c r="H12" s="139">
        <v>265</v>
      </c>
      <c r="I12" s="140">
        <v>229</v>
      </c>
      <c r="J12" s="141">
        <v>36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6"/>
  <sheetViews>
    <sheetView topLeftCell="B1" zoomScaleNormal="100" workbookViewId="0">
      <pane ySplit="1" topLeftCell="A2" activePane="bottomLeft" state="frozen"/>
      <selection activeCell="S1" sqref="S1"/>
      <selection pane="bottomLeft" activeCell="F2" sqref="F2"/>
    </sheetView>
  </sheetViews>
  <sheetFormatPr defaultColWidth="8.85546875" defaultRowHeight="15"/>
  <cols>
    <col min="1" max="1" width="12.5703125" style="36" customWidth="1"/>
    <col min="2" max="2" width="32.140625" style="36" customWidth="1"/>
    <col min="3" max="3" width="30.85546875" style="36" customWidth="1"/>
    <col min="4" max="4" width="14.7109375" style="36" customWidth="1"/>
    <col min="5" max="5" width="18.28515625" style="36" customWidth="1"/>
    <col min="6" max="6" width="28.42578125" style="36" customWidth="1"/>
    <col min="7" max="7" width="22.28515625" style="36" customWidth="1"/>
    <col min="8" max="8" width="16.140625" style="36" customWidth="1"/>
    <col min="9" max="9" width="18" style="36" customWidth="1"/>
    <col min="10" max="10" width="18.85546875" style="36" customWidth="1"/>
    <col min="11" max="11" width="16.85546875" style="36" customWidth="1"/>
    <col min="12" max="12" width="15.140625" style="36" customWidth="1"/>
    <col min="13" max="13" width="17.42578125" style="36" customWidth="1"/>
    <col min="14" max="14" width="34.5703125" style="36" customWidth="1"/>
    <col min="15" max="15" width="13.140625" style="36" customWidth="1"/>
    <col min="16" max="16" width="15.5703125" style="36" customWidth="1"/>
    <col min="17" max="17" width="11.140625" style="36" customWidth="1"/>
    <col min="18" max="18" width="13.140625" style="87" customWidth="1"/>
    <col min="19" max="19" width="13.140625" style="36" customWidth="1"/>
    <col min="20" max="20" width="108.7109375" style="36" customWidth="1"/>
    <col min="21" max="21" width="18.42578125" style="36" customWidth="1"/>
    <col min="22" max="22" width="13" style="36" customWidth="1"/>
    <col min="23" max="23" width="2" style="36" customWidth="1"/>
    <col min="24" max="24" width="5.5703125" style="36" customWidth="1"/>
    <col min="25" max="1024" width="8.85546875" style="36"/>
  </cols>
  <sheetData>
    <row r="1" spans="1:24" ht="25.5">
      <c r="A1" s="75" t="s">
        <v>46</v>
      </c>
      <c r="B1" s="75" t="s">
        <v>47</v>
      </c>
      <c r="C1" s="75" t="s">
        <v>48</v>
      </c>
      <c r="D1" s="75" t="s">
        <v>49</v>
      </c>
      <c r="E1" s="75" t="s">
        <v>50</v>
      </c>
      <c r="F1" s="75" t="s">
        <v>51</v>
      </c>
      <c r="G1" s="75" t="s">
        <v>52</v>
      </c>
      <c r="H1" s="76" t="s">
        <v>53</v>
      </c>
      <c r="I1" s="75" t="s">
        <v>54</v>
      </c>
      <c r="J1" s="142" t="s">
        <v>55</v>
      </c>
      <c r="K1" s="75" t="s">
        <v>56</v>
      </c>
      <c r="L1" s="75" t="s">
        <v>57</v>
      </c>
      <c r="M1" s="76" t="s">
        <v>58</v>
      </c>
      <c r="N1" s="76" t="s">
        <v>59</v>
      </c>
      <c r="P1" s="78" t="s">
        <v>61</v>
      </c>
      <c r="Q1" s="78" t="s">
        <v>62</v>
      </c>
      <c r="R1" s="76" t="s">
        <v>63</v>
      </c>
      <c r="S1" s="76" t="s">
        <v>64</v>
      </c>
      <c r="T1" s="76" t="s">
        <v>65</v>
      </c>
      <c r="U1" s="76" t="s">
        <v>66</v>
      </c>
      <c r="V1" s="76" t="s">
        <v>66</v>
      </c>
    </row>
    <row r="2" spans="1:24">
      <c r="A2" s="36" t="s">
        <v>67</v>
      </c>
      <c r="B2" s="36" t="s">
        <v>1214</v>
      </c>
      <c r="C2" s="143" t="s">
        <v>562</v>
      </c>
      <c r="D2" s="36" t="s">
        <v>594</v>
      </c>
      <c r="E2" s="36" t="s">
        <v>561</v>
      </c>
      <c r="F2" s="143" t="s">
        <v>562</v>
      </c>
      <c r="G2" s="36" t="s">
        <v>590</v>
      </c>
      <c r="H2" s="36" t="s">
        <v>534</v>
      </c>
      <c r="I2" s="36" t="s">
        <v>89</v>
      </c>
      <c r="J2" s="144" t="s">
        <v>1215</v>
      </c>
      <c r="K2" s="36" t="s">
        <v>1140</v>
      </c>
      <c r="L2" s="36" t="s">
        <v>91</v>
      </c>
      <c r="M2" s="36" t="s">
        <v>1216</v>
      </c>
      <c r="N2" s="36" t="s">
        <v>555</v>
      </c>
      <c r="O2" s="145">
        <v>43978</v>
      </c>
      <c r="P2" s="145">
        <f>IFERROR(VLOOKUP(J2,'Obs Tecnicas'!$D$246:$I$425,5,0),O2)</f>
        <v>43978</v>
      </c>
      <c r="Q2" s="92" t="str">
        <f t="shared" ref="Q2:Q39" ca="1" si="0">IF(O2&lt;&gt;"",IF(O2+365&gt;TODAY(),"Calibrado","Vencido"),"")</f>
        <v>Vencido</v>
      </c>
      <c r="R2" s="87" t="str">
        <f>IFERROR(VLOOKUP(J2,'Obs Tecnicas'!$D$246:$G$445,2,0),"")</f>
        <v/>
      </c>
      <c r="S2" s="36" t="str">
        <f>IFERROR(VLOOKUP(J2,'Obs Tecnicas'!$D$246:$G$449,3,0),"Hexis")</f>
        <v>Hexis</v>
      </c>
      <c r="T2" s="36" t="str">
        <f>IFERROR(VLOOKUP(J2,'Obs Tecnicas'!$D$246:$G$449,4,0),"")</f>
        <v/>
      </c>
      <c r="U2" s="36" t="s">
        <v>1217</v>
      </c>
      <c r="V2" s="36">
        <f t="shared" ref="V2:V44" si="1">IF(P2&lt;&gt;"",MONTH(P2),"")</f>
        <v>5</v>
      </c>
      <c r="X2" s="36" t="e">
        <f>VLOOKUP(J2,'Controle de equipamento'!$J:$J,1,0)</f>
        <v>#N/A</v>
      </c>
    </row>
    <row r="3" spans="1:24">
      <c r="A3" s="36" t="s">
        <v>67</v>
      </c>
      <c r="B3" s="36" t="s">
        <v>343</v>
      </c>
      <c r="C3" s="143" t="s">
        <v>344</v>
      </c>
      <c r="D3" s="36" t="s">
        <v>403</v>
      </c>
      <c r="E3" s="36" t="s">
        <v>343</v>
      </c>
      <c r="F3" s="143" t="s">
        <v>344</v>
      </c>
      <c r="G3" s="36" t="s">
        <v>349</v>
      </c>
      <c r="H3" s="36" t="s">
        <v>519</v>
      </c>
      <c r="I3" s="36" t="s">
        <v>79</v>
      </c>
      <c r="J3" s="144" t="s">
        <v>1218</v>
      </c>
      <c r="K3" s="36" t="s">
        <v>1140</v>
      </c>
      <c r="L3" s="36" t="s">
        <v>1219</v>
      </c>
      <c r="M3" s="36" t="s">
        <v>1220</v>
      </c>
      <c r="N3" s="36" t="s">
        <v>78</v>
      </c>
      <c r="O3" s="92">
        <v>43999</v>
      </c>
      <c r="P3" s="145">
        <f>IFERROR(VLOOKUP(J3,'Obs Tecnicas'!$D$246:$I$425,5,0),O3)</f>
        <v>43999</v>
      </c>
      <c r="Q3" s="92" t="str">
        <f t="shared" ca="1" si="0"/>
        <v>Vencido</v>
      </c>
      <c r="R3" s="87" t="str">
        <f>IFERROR(VLOOKUP(J3,'Obs Tecnicas'!$D$246:$G$445,2,0),"")</f>
        <v/>
      </c>
      <c r="S3" s="36" t="str">
        <f>IFERROR(VLOOKUP(J3,'Obs Tecnicas'!$D$246:$G$449,3,0),"Hexis")</f>
        <v>Hexis</v>
      </c>
      <c r="T3" s="36" t="str">
        <f>IFERROR(VLOOKUP(J3,'Obs Tecnicas'!$D$246:$G$449,4,0),"")</f>
        <v/>
      </c>
      <c r="U3" s="36" t="s">
        <v>1217</v>
      </c>
      <c r="V3" s="36">
        <f t="shared" si="1"/>
        <v>6</v>
      </c>
      <c r="X3" s="36" t="e">
        <f>VLOOKUP(J3,'Controle de equipamento'!$J:$J,1,0)</f>
        <v>#N/A</v>
      </c>
    </row>
    <row r="4" spans="1:24">
      <c r="A4" s="36" t="s">
        <v>67</v>
      </c>
      <c r="B4" s="36" t="s">
        <v>1221</v>
      </c>
      <c r="C4" s="143" t="s">
        <v>559</v>
      </c>
      <c r="E4" s="36" t="s">
        <v>627</v>
      </c>
      <c r="F4" s="143" t="s">
        <v>628</v>
      </c>
      <c r="G4" s="36" t="s">
        <v>323</v>
      </c>
      <c r="H4" s="36" t="s">
        <v>534</v>
      </c>
      <c r="I4" s="36" t="s">
        <v>86</v>
      </c>
      <c r="J4" s="144" t="s">
        <v>1222</v>
      </c>
      <c r="K4" s="36" t="s">
        <v>136</v>
      </c>
      <c r="L4" s="36" t="s">
        <v>137</v>
      </c>
      <c r="M4" s="36" t="s">
        <v>554</v>
      </c>
      <c r="N4" s="36" t="s">
        <v>78</v>
      </c>
      <c r="O4" s="92">
        <v>43875</v>
      </c>
      <c r="P4" s="145">
        <f>IFERROR(VLOOKUP(J4,'Obs Tecnicas'!$D$246:$I$425,5,0),O4)</f>
        <v>43875</v>
      </c>
      <c r="Q4" s="92" t="str">
        <f t="shared" ca="1" si="0"/>
        <v>Vencido</v>
      </c>
      <c r="R4" s="87" t="str">
        <f>IFERROR(VLOOKUP(J4,'Obs Tecnicas'!$D$246:$G$445,2,0),"")</f>
        <v/>
      </c>
      <c r="S4" s="36" t="str">
        <f>IFERROR(VLOOKUP(J4,'Obs Tecnicas'!$D$246:$G$449,3,0),"Hexis")</f>
        <v>Hexis</v>
      </c>
      <c r="T4" s="36" t="str">
        <f>IFERROR(VLOOKUP(J4,'Obs Tecnicas'!$D$246:$G$449,4,0),"")</f>
        <v/>
      </c>
      <c r="U4" s="36" t="s">
        <v>1217</v>
      </c>
      <c r="V4" s="36">
        <f t="shared" si="1"/>
        <v>2</v>
      </c>
      <c r="X4" s="36" t="e">
        <f>VLOOKUP(J4,'Controle de equipamento'!$J:$J,1,0)</f>
        <v>#N/A</v>
      </c>
    </row>
    <row r="5" spans="1:24">
      <c r="A5" s="36" t="s">
        <v>67</v>
      </c>
      <c r="B5" s="36" t="s">
        <v>713</v>
      </c>
      <c r="C5" s="143" t="s">
        <v>714</v>
      </c>
      <c r="D5" s="36" t="s">
        <v>715</v>
      </c>
      <c r="E5" s="36" t="s">
        <v>716</v>
      </c>
      <c r="F5" s="143" t="s">
        <v>717</v>
      </c>
      <c r="G5" s="36" t="s">
        <v>718</v>
      </c>
      <c r="H5" s="36" t="s">
        <v>534</v>
      </c>
      <c r="I5" s="36" t="s">
        <v>86</v>
      </c>
      <c r="J5" s="144" t="s">
        <v>1223</v>
      </c>
      <c r="K5" s="36" t="s">
        <v>722</v>
      </c>
      <c r="L5" s="36" t="s">
        <v>1224</v>
      </c>
      <c r="M5" s="36" t="s">
        <v>1225</v>
      </c>
      <c r="N5" s="36" t="s">
        <v>555</v>
      </c>
      <c r="O5" s="92">
        <v>44007</v>
      </c>
      <c r="P5" s="145">
        <f>IFERROR(VLOOKUP(J5,'Obs Tecnicas'!$D$246:$I$425,5,0),O5)</f>
        <v>44007</v>
      </c>
      <c r="Q5" s="92" t="str">
        <f t="shared" ca="1" si="0"/>
        <v>Vencido</v>
      </c>
      <c r="R5" s="87" t="str">
        <f>IFERROR(VLOOKUP(J5,'Obs Tecnicas'!$D$246:$G$445,2,0),"")</f>
        <v/>
      </c>
      <c r="S5" s="36" t="str">
        <f>IFERROR(VLOOKUP(J5,'Obs Tecnicas'!$D$246:$G$449,3,0),"Hexis")</f>
        <v>Hexis</v>
      </c>
      <c r="T5" s="36" t="str">
        <f>IFERROR(VLOOKUP(J5,'Obs Tecnicas'!$D$246:$G$449,4,0),"")</f>
        <v/>
      </c>
      <c r="U5" s="36" t="s">
        <v>1217</v>
      </c>
      <c r="V5" s="36">
        <f t="shared" si="1"/>
        <v>6</v>
      </c>
      <c r="X5" s="36" t="e">
        <f>VLOOKUP(J5,'Controle de equipamento'!$J:$J,1,0)</f>
        <v>#N/A</v>
      </c>
    </row>
    <row r="6" spans="1:24">
      <c r="A6" s="36" t="s">
        <v>67</v>
      </c>
      <c r="B6" s="36" t="s">
        <v>1226</v>
      </c>
      <c r="C6" s="143" t="s">
        <v>1227</v>
      </c>
      <c r="D6" s="87" t="s">
        <v>1228</v>
      </c>
      <c r="E6" s="36" t="s">
        <v>421</v>
      </c>
      <c r="F6" s="143" t="s">
        <v>422</v>
      </c>
      <c r="G6" s="36" t="s">
        <v>349</v>
      </c>
      <c r="H6" s="36" t="s">
        <v>404</v>
      </c>
      <c r="I6" s="36" t="s">
        <v>1229</v>
      </c>
      <c r="J6" s="144" t="s">
        <v>1230</v>
      </c>
      <c r="K6" s="36" t="s">
        <v>536</v>
      </c>
      <c r="L6" s="36" t="s">
        <v>220</v>
      </c>
      <c r="M6" s="36" t="s">
        <v>1231</v>
      </c>
      <c r="N6" s="36" t="s">
        <v>425</v>
      </c>
      <c r="P6" s="145">
        <f>IFERROR(VLOOKUP(J6,'Obs Tecnicas'!$D$246:$I$425,5,0),O6)</f>
        <v>0</v>
      </c>
      <c r="Q6" s="92" t="str">
        <f t="shared" ca="1" si="0"/>
        <v/>
      </c>
      <c r="R6" s="87" t="str">
        <f>IFERROR(VLOOKUP(J6,'Obs Tecnicas'!$D$246:$G$445,2,0),"")</f>
        <v/>
      </c>
      <c r="S6" s="36" t="str">
        <f>IFERROR(VLOOKUP(J6,'Obs Tecnicas'!$D$246:$G$449,3,0),"Hexis")</f>
        <v>Hexis</v>
      </c>
      <c r="T6" s="36" t="str">
        <f>IFERROR(VLOOKUP(J6,'Obs Tecnicas'!$D$246:$G$449,4,0),"")</f>
        <v/>
      </c>
      <c r="U6" s="36" t="s">
        <v>1217</v>
      </c>
      <c r="V6" s="36">
        <f t="shared" si="1"/>
        <v>1</v>
      </c>
      <c r="X6" s="36" t="e">
        <f>VLOOKUP(J6,'Controle de equipamento'!$J:$J,1,0)</f>
        <v>#N/A</v>
      </c>
    </row>
    <row r="7" spans="1:24">
      <c r="A7" s="36" t="s">
        <v>67</v>
      </c>
      <c r="B7" s="36" t="s">
        <v>1232</v>
      </c>
      <c r="C7" s="143" t="s">
        <v>1233</v>
      </c>
      <c r="D7" s="36" t="s">
        <v>661</v>
      </c>
      <c r="E7" s="36" t="s">
        <v>662</v>
      </c>
      <c r="F7" s="143" t="s">
        <v>663</v>
      </c>
      <c r="G7" s="36" t="s">
        <v>549</v>
      </c>
      <c r="H7" s="36" t="s">
        <v>534</v>
      </c>
      <c r="I7" s="36" t="s">
        <v>1229</v>
      </c>
      <c r="J7" s="144" t="s">
        <v>1234</v>
      </c>
      <c r="K7" s="36" t="s">
        <v>536</v>
      </c>
      <c r="L7" s="36" t="s">
        <v>220</v>
      </c>
      <c r="M7" s="36" t="s">
        <v>1235</v>
      </c>
      <c r="N7" s="36" t="s">
        <v>78</v>
      </c>
      <c r="O7" s="92">
        <v>44068</v>
      </c>
      <c r="P7" s="145">
        <f>IFERROR(VLOOKUP(J7,'Obs Tecnicas'!$D$246:$I$425,5,0),O7)</f>
        <v>44068</v>
      </c>
      <c r="Q7" s="92" t="str">
        <f t="shared" ca="1" si="0"/>
        <v>Vencido</v>
      </c>
      <c r="R7" s="87" t="str">
        <f>IFERROR(VLOOKUP(J7,'Obs Tecnicas'!$D$246:$G$445,2,0),"")</f>
        <v/>
      </c>
      <c r="S7" s="36" t="str">
        <f>IFERROR(VLOOKUP(J7,'Obs Tecnicas'!$D$246:$G$449,3,0),"Hexis")</f>
        <v>Hexis</v>
      </c>
      <c r="T7" s="36" t="str">
        <f>IFERROR(VLOOKUP(J7,'Obs Tecnicas'!$D$246:$G$449,4,0),"")</f>
        <v/>
      </c>
      <c r="U7" s="36" t="s">
        <v>1217</v>
      </c>
      <c r="V7" s="36">
        <f t="shared" si="1"/>
        <v>8</v>
      </c>
      <c r="X7" s="36" t="e">
        <f>VLOOKUP(J7,'Controle de equipamento'!$J:$J,1,0)</f>
        <v>#N/A</v>
      </c>
    </row>
    <row r="8" spans="1:24">
      <c r="A8" s="36" t="s">
        <v>67</v>
      </c>
      <c r="B8" s="36" t="s">
        <v>1232</v>
      </c>
      <c r="C8" s="143" t="s">
        <v>1233</v>
      </c>
      <c r="D8" s="36" t="s">
        <v>661</v>
      </c>
      <c r="E8" s="36" t="s">
        <v>662</v>
      </c>
      <c r="F8" s="143" t="s">
        <v>663</v>
      </c>
      <c r="G8" s="36" t="s">
        <v>549</v>
      </c>
      <c r="H8" s="36" t="s">
        <v>534</v>
      </c>
      <c r="I8" s="36" t="s">
        <v>86</v>
      </c>
      <c r="J8" s="144" t="s">
        <v>1236</v>
      </c>
      <c r="K8" s="36" t="s">
        <v>999</v>
      </c>
      <c r="L8" s="36" t="s">
        <v>121</v>
      </c>
      <c r="M8" s="36" t="s">
        <v>1235</v>
      </c>
      <c r="N8" s="36" t="s">
        <v>665</v>
      </c>
      <c r="O8" s="92">
        <v>44147</v>
      </c>
      <c r="P8" s="145">
        <f>IFERROR(VLOOKUP(J8,'Obs Tecnicas'!$D$246:$I$425,5,0),O8)</f>
        <v>44147</v>
      </c>
      <c r="Q8" s="92" t="str">
        <f t="shared" ca="1" si="0"/>
        <v>Vencido</v>
      </c>
      <c r="R8" s="87" t="str">
        <f>IFERROR(VLOOKUP(J8,'Obs Tecnicas'!$D$246:$G$445,2,0),"")</f>
        <v/>
      </c>
      <c r="S8" s="36" t="str">
        <f>IFERROR(VLOOKUP(J8,'Obs Tecnicas'!$D$246:$G$449,3,0),"Hexis")</f>
        <v>Hexis</v>
      </c>
      <c r="T8" s="36" t="str">
        <f>IFERROR(VLOOKUP(J8,'Obs Tecnicas'!$D$246:$G$449,4,0),"")</f>
        <v/>
      </c>
      <c r="U8" s="36" t="s">
        <v>1217</v>
      </c>
      <c r="V8" s="36">
        <f t="shared" si="1"/>
        <v>11</v>
      </c>
      <c r="X8" s="36" t="e">
        <f>VLOOKUP(J8,'Controle de equipamento'!$J:$J,1,0)</f>
        <v>#N/A</v>
      </c>
    </row>
    <row r="9" spans="1:24" s="146" customFormat="1">
      <c r="A9" s="36" t="s">
        <v>67</v>
      </c>
      <c r="B9" s="36" t="s">
        <v>1232</v>
      </c>
      <c r="C9" s="143" t="s">
        <v>1233</v>
      </c>
      <c r="D9" s="36" t="s">
        <v>661</v>
      </c>
      <c r="E9" s="36" t="s">
        <v>662</v>
      </c>
      <c r="F9" s="143" t="s">
        <v>663</v>
      </c>
      <c r="G9" s="36" t="s">
        <v>549</v>
      </c>
      <c r="H9" s="36" t="s">
        <v>534</v>
      </c>
      <c r="I9" s="36" t="s">
        <v>83</v>
      </c>
      <c r="J9" s="144" t="s">
        <v>1237</v>
      </c>
      <c r="K9" s="36" t="s">
        <v>999</v>
      </c>
      <c r="L9" s="36" t="s">
        <v>157</v>
      </c>
      <c r="M9" s="36" t="s">
        <v>1235</v>
      </c>
      <c r="N9" s="36" t="s">
        <v>665</v>
      </c>
      <c r="O9" s="92">
        <v>44259</v>
      </c>
      <c r="P9" s="145">
        <f>IFERROR(VLOOKUP(J9,'Obs Tecnicas'!$D$246:$I$425,5,0),O9)</f>
        <v>44259</v>
      </c>
      <c r="Q9" s="92" t="str">
        <f t="shared" ca="1" si="0"/>
        <v>Vencido</v>
      </c>
      <c r="R9" s="87" t="str">
        <f>IFERROR(VLOOKUP(J9,'Obs Tecnicas'!$D$246:$G$445,2,0),"")</f>
        <v/>
      </c>
      <c r="S9" s="36" t="str">
        <f>IFERROR(VLOOKUP(J9,'Obs Tecnicas'!$D$246:$G$449,3,0),"Hexis")</f>
        <v>Hexis</v>
      </c>
      <c r="T9" s="36" t="str">
        <f>IFERROR(VLOOKUP(J9,'Obs Tecnicas'!$D$246:$G$449,4,0),"")</f>
        <v/>
      </c>
      <c r="U9" s="36" t="s">
        <v>1217</v>
      </c>
      <c r="V9" s="36">
        <f t="shared" si="1"/>
        <v>3</v>
      </c>
      <c r="X9" s="36" t="e">
        <f>VLOOKUP(J9,'Controle de equipamento'!$J:$J,1,0)</f>
        <v>#N/A</v>
      </c>
    </row>
    <row r="10" spans="1:24">
      <c r="A10" s="36" t="s">
        <v>67</v>
      </c>
      <c r="B10" s="36" t="s">
        <v>516</v>
      </c>
      <c r="C10" s="143" t="s">
        <v>517</v>
      </c>
      <c r="D10" s="36" t="s">
        <v>518</v>
      </c>
      <c r="E10" s="36" t="s">
        <v>343</v>
      </c>
      <c r="F10" s="143" t="s">
        <v>344</v>
      </c>
      <c r="G10" s="36" t="s">
        <v>349</v>
      </c>
      <c r="H10" s="36" t="s">
        <v>519</v>
      </c>
      <c r="I10" s="36" t="s">
        <v>79</v>
      </c>
      <c r="J10" s="144" t="s">
        <v>1238</v>
      </c>
      <c r="K10" s="36" t="s">
        <v>1140</v>
      </c>
      <c r="L10" s="36" t="s">
        <v>1239</v>
      </c>
      <c r="M10" s="36" t="s">
        <v>1240</v>
      </c>
      <c r="N10" s="36" t="s">
        <v>522</v>
      </c>
      <c r="O10" s="92">
        <v>44369</v>
      </c>
      <c r="P10" s="145">
        <f>IFERROR(VLOOKUP(J10,'Obs Tecnicas'!$D$246:$I$425,5,0),O10)</f>
        <v>44369</v>
      </c>
      <c r="Q10" s="92" t="str">
        <f t="shared" ca="1" si="0"/>
        <v>Vencido</v>
      </c>
      <c r="R10" s="87" t="str">
        <f>IFERROR(VLOOKUP(J10,'Obs Tecnicas'!$D$246:$G$445,2,0),"")</f>
        <v/>
      </c>
      <c r="S10" s="36" t="str">
        <f>IFERROR(VLOOKUP(J10,'Obs Tecnicas'!$D$246:$G$449,3,0),"Hexis")</f>
        <v>Hexis</v>
      </c>
      <c r="T10" s="36" t="str">
        <f>IFERROR(VLOOKUP(J10,'Obs Tecnicas'!$D$246:$G$449,4,0),"")</f>
        <v/>
      </c>
      <c r="U10" s="36" t="s">
        <v>1217</v>
      </c>
      <c r="V10" s="36">
        <f t="shared" si="1"/>
        <v>6</v>
      </c>
      <c r="X10" s="36" t="e">
        <f>VLOOKUP(J10,'Controle de equipamento'!$J:$J,1,0)</f>
        <v>#N/A</v>
      </c>
    </row>
    <row r="11" spans="1:24">
      <c r="A11" s="36" t="s">
        <v>67</v>
      </c>
      <c r="B11" s="36" t="s">
        <v>516</v>
      </c>
      <c r="C11" s="143" t="s">
        <v>517</v>
      </c>
      <c r="D11" s="36" t="s">
        <v>518</v>
      </c>
      <c r="E11" s="36" t="s">
        <v>343</v>
      </c>
      <c r="F11" s="143" t="s">
        <v>344</v>
      </c>
      <c r="G11" s="36" t="s">
        <v>349</v>
      </c>
      <c r="H11" s="36" t="s">
        <v>519</v>
      </c>
      <c r="I11" s="36" t="s">
        <v>1229</v>
      </c>
      <c r="J11" s="144" t="s">
        <v>1241</v>
      </c>
      <c r="K11" s="36" t="s">
        <v>536</v>
      </c>
      <c r="L11" s="36" t="s">
        <v>220</v>
      </c>
      <c r="M11" s="36" t="s">
        <v>1240</v>
      </c>
      <c r="N11" s="36" t="s">
        <v>522</v>
      </c>
      <c r="O11" s="92">
        <v>44369</v>
      </c>
      <c r="P11" s="145">
        <f>IFERROR(VLOOKUP(J11,'Obs Tecnicas'!$D$246:$I$425,5,0),O11)</f>
        <v>44369</v>
      </c>
      <c r="Q11" s="92" t="str">
        <f t="shared" ca="1" si="0"/>
        <v>Vencido</v>
      </c>
      <c r="R11" s="87" t="str">
        <f>IFERROR(VLOOKUP(J11,'Obs Tecnicas'!$D$246:$G$445,2,0),"")</f>
        <v/>
      </c>
      <c r="S11" s="36" t="str">
        <f>IFERROR(VLOOKUP(J11,'Obs Tecnicas'!$D$246:$G$449,3,0),"Hexis")</f>
        <v>Hexis</v>
      </c>
      <c r="T11" s="36" t="str">
        <f>IFERROR(VLOOKUP(J11,'Obs Tecnicas'!$D$246:$G$449,4,0),"")</f>
        <v/>
      </c>
      <c r="U11" s="36" t="s">
        <v>1217</v>
      </c>
      <c r="V11" s="36">
        <f t="shared" si="1"/>
        <v>6</v>
      </c>
      <c r="X11" s="36" t="e">
        <f>VLOOKUP(J11,'Controle de equipamento'!$J:$J,1,0)</f>
        <v>#N/A</v>
      </c>
    </row>
    <row r="12" spans="1:24" s="147" customFormat="1">
      <c r="A12" s="36" t="s">
        <v>67</v>
      </c>
      <c r="B12" s="36" t="s">
        <v>328</v>
      </c>
      <c r="C12" s="143" t="s">
        <v>329</v>
      </c>
      <c r="D12" s="36" t="s">
        <v>322</v>
      </c>
      <c r="E12" s="36" t="s">
        <v>320</v>
      </c>
      <c r="F12" s="143" t="s">
        <v>321</v>
      </c>
      <c r="G12" s="36" t="s">
        <v>323</v>
      </c>
      <c r="H12" s="36" t="s">
        <v>247</v>
      </c>
      <c r="I12" s="36" t="s">
        <v>101</v>
      </c>
      <c r="J12" s="144" t="s">
        <v>1242</v>
      </c>
      <c r="K12" s="36" t="s">
        <v>1140</v>
      </c>
      <c r="L12" s="36" t="s">
        <v>1243</v>
      </c>
      <c r="M12" s="36" t="s">
        <v>1244</v>
      </c>
      <c r="N12" s="36" t="s">
        <v>326</v>
      </c>
      <c r="O12" s="92">
        <v>44040</v>
      </c>
      <c r="P12" s="145">
        <f>IFERROR(VLOOKUP(J12,'Obs Tecnicas'!$D$246:$I$425,5,0),O12)</f>
        <v>44040</v>
      </c>
      <c r="Q12" s="92" t="str">
        <f t="shared" ca="1" si="0"/>
        <v>Vencido</v>
      </c>
      <c r="R12" s="87" t="str">
        <f>IFERROR(VLOOKUP(J12,'Obs Tecnicas'!$D$246:$G$445,2,0),"")</f>
        <v/>
      </c>
      <c r="S12" s="36" t="str">
        <f>IFERROR(VLOOKUP(J12,'Obs Tecnicas'!$D$246:$G$449,3,0),"Hexis")</f>
        <v>Hexis</v>
      </c>
      <c r="T12" s="36" t="str">
        <f>IFERROR(VLOOKUP(J12,'Obs Tecnicas'!$D$246:$G$449,4,0),"")</f>
        <v/>
      </c>
      <c r="U12" s="36" t="s">
        <v>1217</v>
      </c>
      <c r="V12" s="36">
        <f t="shared" si="1"/>
        <v>7</v>
      </c>
      <c r="X12" s="36" t="e">
        <f>VLOOKUP(J12,'Controle de equipamento'!$J:$J,1,0)</f>
        <v>#N/A</v>
      </c>
    </row>
    <row r="13" spans="1:24">
      <c r="A13" s="36" t="s">
        <v>67</v>
      </c>
      <c r="B13" s="36" t="s">
        <v>702</v>
      </c>
      <c r="C13" s="143" t="s">
        <v>533</v>
      </c>
      <c r="D13" s="36" t="s">
        <v>703</v>
      </c>
      <c r="E13" s="36" t="s">
        <v>532</v>
      </c>
      <c r="F13" s="143" t="s">
        <v>533</v>
      </c>
      <c r="G13" s="36" t="s">
        <v>97</v>
      </c>
      <c r="H13" s="36" t="s">
        <v>534</v>
      </c>
      <c r="I13" s="36" t="s">
        <v>79</v>
      </c>
      <c r="J13" s="144" t="s">
        <v>1245</v>
      </c>
      <c r="K13" s="36" t="s">
        <v>1140</v>
      </c>
      <c r="L13" s="36" t="s">
        <v>1219</v>
      </c>
      <c r="M13" s="36" t="s">
        <v>1246</v>
      </c>
      <c r="N13" s="36" t="s">
        <v>78</v>
      </c>
      <c r="O13" s="92">
        <v>43978</v>
      </c>
      <c r="P13" s="145">
        <f>IFERROR(VLOOKUP(J13,'Obs Tecnicas'!$D$246:$I$425,5,0),O13)</f>
        <v>43978</v>
      </c>
      <c r="Q13" s="92" t="str">
        <f t="shared" ca="1" si="0"/>
        <v>Vencido</v>
      </c>
      <c r="R13" s="87" t="str">
        <f>IFERROR(VLOOKUP(J13,'Obs Tecnicas'!$D$246:$G$445,2,0),"")</f>
        <v/>
      </c>
      <c r="S13" s="36" t="str">
        <f>IFERROR(VLOOKUP(J13,'Obs Tecnicas'!$D$246:$G$449,3,0),"Hexis")</f>
        <v>Hexis</v>
      </c>
      <c r="T13" s="36" t="str">
        <f>IFERROR(VLOOKUP(J13,'Obs Tecnicas'!$D$246:$G$449,4,0),"")</f>
        <v/>
      </c>
      <c r="U13" s="36" t="s">
        <v>1217</v>
      </c>
      <c r="V13" s="36">
        <f t="shared" si="1"/>
        <v>5</v>
      </c>
      <c r="X13" s="36" t="e">
        <f>VLOOKUP(J13,'Controle de equipamento'!$J:$J,1,0)</f>
        <v>#N/A</v>
      </c>
    </row>
    <row r="14" spans="1:24">
      <c r="A14" s="36" t="s">
        <v>67</v>
      </c>
      <c r="B14" s="36" t="s">
        <v>702</v>
      </c>
      <c r="C14" s="143" t="s">
        <v>533</v>
      </c>
      <c r="D14" s="36" t="s">
        <v>703</v>
      </c>
      <c r="E14" s="36" t="s">
        <v>532</v>
      </c>
      <c r="F14" s="143" t="s">
        <v>533</v>
      </c>
      <c r="G14" s="36" t="s">
        <v>97</v>
      </c>
      <c r="H14" s="36" t="s">
        <v>534</v>
      </c>
      <c r="I14" s="36" t="s">
        <v>83</v>
      </c>
      <c r="J14" s="144" t="s">
        <v>1247</v>
      </c>
      <c r="K14" s="36" t="s">
        <v>999</v>
      </c>
      <c r="L14" s="36" t="s">
        <v>1248</v>
      </c>
      <c r="M14" s="36" t="s">
        <v>1246</v>
      </c>
      <c r="N14" s="36" t="s">
        <v>78</v>
      </c>
      <c r="O14" s="92">
        <v>43979</v>
      </c>
      <c r="P14" s="145">
        <f>IFERROR(VLOOKUP(J14,'Obs Tecnicas'!$D$246:$I$425,5,0),O14)</f>
        <v>43979</v>
      </c>
      <c r="Q14" s="92" t="str">
        <f t="shared" ca="1" si="0"/>
        <v>Vencido</v>
      </c>
      <c r="R14" s="87" t="str">
        <f>IFERROR(VLOOKUP(J14,'Obs Tecnicas'!$D$246:$G$445,2,0),"")</f>
        <v/>
      </c>
      <c r="S14" s="36" t="str">
        <f>IFERROR(VLOOKUP(J14,'Obs Tecnicas'!$D$246:$G$449,3,0),"Hexis")</f>
        <v>Hexis</v>
      </c>
      <c r="T14" s="36" t="str">
        <f>IFERROR(VLOOKUP(J14,'Obs Tecnicas'!$D$246:$G$449,4,0),"")</f>
        <v/>
      </c>
      <c r="U14" s="36" t="s">
        <v>1217</v>
      </c>
      <c r="V14" s="36">
        <f t="shared" si="1"/>
        <v>5</v>
      </c>
      <c r="X14" s="36" t="e">
        <f>VLOOKUP(J14,'Controle de equipamento'!$J:$J,1,0)</f>
        <v>#N/A</v>
      </c>
    </row>
    <row r="15" spans="1:24">
      <c r="A15" s="36" t="s">
        <v>67</v>
      </c>
      <c r="B15" s="36" t="s">
        <v>483</v>
      </c>
      <c r="C15" s="143" t="s">
        <v>484</v>
      </c>
      <c r="D15" s="36" t="s">
        <v>485</v>
      </c>
      <c r="E15" s="36" t="s">
        <v>486</v>
      </c>
      <c r="F15" s="143" t="s">
        <v>487</v>
      </c>
      <c r="G15" s="36" t="s">
        <v>349</v>
      </c>
      <c r="H15" s="36" t="s">
        <v>479</v>
      </c>
      <c r="I15" s="36" t="s">
        <v>101</v>
      </c>
      <c r="J15" s="144" t="s">
        <v>1249</v>
      </c>
      <c r="K15" s="36" t="s">
        <v>1140</v>
      </c>
      <c r="L15" s="36" t="s">
        <v>1250</v>
      </c>
      <c r="M15" s="36" t="s">
        <v>1251</v>
      </c>
      <c r="N15" s="36" t="s">
        <v>78</v>
      </c>
      <c r="O15" s="92">
        <v>44035</v>
      </c>
      <c r="P15" s="145">
        <f>IFERROR(VLOOKUP(J15,'Obs Tecnicas'!$D$246:$I$425,5,0),O15)</f>
        <v>44035</v>
      </c>
      <c r="Q15" s="92" t="str">
        <f t="shared" ca="1" si="0"/>
        <v>Vencido</v>
      </c>
      <c r="R15" s="87" t="str">
        <f>IFERROR(VLOOKUP(J15,'Obs Tecnicas'!$D$246:$G$445,2,0),"")</f>
        <v/>
      </c>
      <c r="S15" s="36" t="str">
        <f>IFERROR(VLOOKUP(J15,'Obs Tecnicas'!$D$246:$G$449,3,0),"Hexis")</f>
        <v>Hexis</v>
      </c>
      <c r="T15" s="36" t="str">
        <f>IFERROR(VLOOKUP(J15,'Obs Tecnicas'!$D$246:$G$449,4,0),"")</f>
        <v/>
      </c>
      <c r="U15" s="36" t="s">
        <v>1217</v>
      </c>
      <c r="V15" s="36">
        <f t="shared" si="1"/>
        <v>7</v>
      </c>
      <c r="X15" s="36" t="e">
        <f>VLOOKUP(J15,'Controle de equipamento'!$J:$J,1,0)</f>
        <v>#N/A</v>
      </c>
    </row>
    <row r="16" spans="1:24">
      <c r="A16" s="36" t="s">
        <v>67</v>
      </c>
      <c r="B16" s="36" t="s">
        <v>483</v>
      </c>
      <c r="C16" s="143" t="s">
        <v>484</v>
      </c>
      <c r="D16" s="36" t="s">
        <v>485</v>
      </c>
      <c r="E16" s="36" t="s">
        <v>486</v>
      </c>
      <c r="F16" s="143" t="s">
        <v>487</v>
      </c>
      <c r="G16" s="36" t="s">
        <v>349</v>
      </c>
      <c r="H16" s="36" t="s">
        <v>479</v>
      </c>
      <c r="I16" s="36" t="s">
        <v>1229</v>
      </c>
      <c r="J16" s="144" t="s">
        <v>1252</v>
      </c>
      <c r="K16" s="36" t="s">
        <v>536</v>
      </c>
      <c r="L16" s="36" t="s">
        <v>220</v>
      </c>
      <c r="M16" s="36" t="s">
        <v>1251</v>
      </c>
      <c r="N16" s="36" t="s">
        <v>78</v>
      </c>
      <c r="O16" s="92">
        <v>44035</v>
      </c>
      <c r="P16" s="145">
        <f>IFERROR(VLOOKUP(J16,'Obs Tecnicas'!$D$246:$I$425,5,0),O16)</f>
        <v>44035</v>
      </c>
      <c r="Q16" s="92" t="str">
        <f t="shared" ca="1" si="0"/>
        <v>Vencido</v>
      </c>
      <c r="R16" s="87" t="str">
        <f>IFERROR(VLOOKUP(J16,'Obs Tecnicas'!$D$246:$G$445,2,0),"")</f>
        <v/>
      </c>
      <c r="S16" s="36" t="str">
        <f>IFERROR(VLOOKUP(J16,'Obs Tecnicas'!$D$246:$G$449,3,0),"Hexis")</f>
        <v>Hexis</v>
      </c>
      <c r="T16" s="36" t="str">
        <f>IFERROR(VLOOKUP(J16,'Obs Tecnicas'!$D$246:$G$449,4,0),"")</f>
        <v/>
      </c>
      <c r="U16" s="36" t="s">
        <v>1217</v>
      </c>
      <c r="V16" s="36">
        <f t="shared" si="1"/>
        <v>7</v>
      </c>
      <c r="X16" s="36" t="e">
        <f>VLOOKUP(J16,'Controle de equipamento'!$J:$J,1,0)</f>
        <v>#N/A</v>
      </c>
    </row>
    <row r="17" spans="1:24">
      <c r="A17" s="36" t="s">
        <v>67</v>
      </c>
      <c r="B17" s="36" t="s">
        <v>483</v>
      </c>
      <c r="C17" s="143" t="s">
        <v>484</v>
      </c>
      <c r="D17" s="36" t="s">
        <v>485</v>
      </c>
      <c r="E17" s="36" t="s">
        <v>486</v>
      </c>
      <c r="F17" s="143" t="s">
        <v>487</v>
      </c>
      <c r="G17" s="36" t="s">
        <v>349</v>
      </c>
      <c r="H17" s="36" t="s">
        <v>479</v>
      </c>
      <c r="I17" s="36" t="s">
        <v>1229</v>
      </c>
      <c r="J17" s="144" t="s">
        <v>1253</v>
      </c>
      <c r="K17" s="36" t="s">
        <v>536</v>
      </c>
      <c r="L17" s="36" t="s">
        <v>220</v>
      </c>
      <c r="M17" s="36" t="s">
        <v>1251</v>
      </c>
      <c r="N17" s="36" t="s">
        <v>78</v>
      </c>
      <c r="O17" s="92">
        <v>44035</v>
      </c>
      <c r="P17" s="145">
        <f>IFERROR(VLOOKUP(J17,'Obs Tecnicas'!$D$246:$I$425,5,0),O17)</f>
        <v>44035</v>
      </c>
      <c r="Q17" s="92" t="str">
        <f t="shared" ca="1" si="0"/>
        <v>Vencido</v>
      </c>
      <c r="R17" s="87" t="str">
        <f>IFERROR(VLOOKUP(J17,'Obs Tecnicas'!$D$246:$G$445,2,0),"")</f>
        <v/>
      </c>
      <c r="S17" s="36" t="str">
        <f>IFERROR(VLOOKUP(J17,'Obs Tecnicas'!$D$246:$G$449,3,0),"Hexis")</f>
        <v>Hexis</v>
      </c>
      <c r="T17" s="36" t="str">
        <f>IFERROR(VLOOKUP(J17,'Obs Tecnicas'!$D$246:$G$449,4,0),"")</f>
        <v/>
      </c>
      <c r="U17" s="36" t="s">
        <v>1217</v>
      </c>
      <c r="V17" s="36">
        <f t="shared" si="1"/>
        <v>7</v>
      </c>
      <c r="X17" s="36" t="e">
        <f>VLOOKUP(J17,'Controle de equipamento'!$J:$J,1,0)</f>
        <v>#N/A</v>
      </c>
    </row>
    <row r="18" spans="1:24" s="146" customFormat="1">
      <c r="A18" s="36" t="s">
        <v>67</v>
      </c>
      <c r="B18" s="36" t="s">
        <v>483</v>
      </c>
      <c r="C18" s="143" t="s">
        <v>484</v>
      </c>
      <c r="D18" s="36" t="s">
        <v>485</v>
      </c>
      <c r="E18" s="36" t="s">
        <v>486</v>
      </c>
      <c r="F18" s="143" t="s">
        <v>487</v>
      </c>
      <c r="G18" s="36" t="s">
        <v>349</v>
      </c>
      <c r="H18" s="36" t="s">
        <v>479</v>
      </c>
      <c r="I18" s="36" t="s">
        <v>79</v>
      </c>
      <c r="J18" s="144" t="s">
        <v>1254</v>
      </c>
      <c r="K18" s="36" t="s">
        <v>1140</v>
      </c>
      <c r="L18" s="36" t="s">
        <v>1239</v>
      </c>
      <c r="M18" s="36" t="s">
        <v>1251</v>
      </c>
      <c r="N18" s="36" t="s">
        <v>78</v>
      </c>
      <c r="O18" s="92">
        <v>44035</v>
      </c>
      <c r="P18" s="145">
        <f>IFERROR(VLOOKUP(J18,'Obs Tecnicas'!$D$246:$I$425,5,0),O18)</f>
        <v>44035</v>
      </c>
      <c r="Q18" s="92" t="str">
        <f t="shared" ca="1" si="0"/>
        <v>Vencido</v>
      </c>
      <c r="R18" s="87" t="str">
        <f>IFERROR(VLOOKUP(J18,'Obs Tecnicas'!$D$246:$G$445,2,0),"")</f>
        <v/>
      </c>
      <c r="S18" s="36" t="str">
        <f>IFERROR(VLOOKUP(J18,'Obs Tecnicas'!$D$246:$G$449,3,0),"Hexis")</f>
        <v>Hexis</v>
      </c>
      <c r="T18" s="36" t="str">
        <f>IFERROR(VLOOKUP(J18,'Obs Tecnicas'!$D$246:$G$449,4,0),"")</f>
        <v/>
      </c>
      <c r="U18" s="36" t="s">
        <v>1217</v>
      </c>
      <c r="V18" s="36">
        <f t="shared" si="1"/>
        <v>7</v>
      </c>
      <c r="X18" s="36" t="e">
        <f>VLOOKUP(J18,'Controle de equipamento'!$J:$J,1,0)</f>
        <v>#N/A</v>
      </c>
    </row>
    <row r="19" spans="1:24" s="146" customFormat="1">
      <c r="A19" s="36" t="s">
        <v>67</v>
      </c>
      <c r="B19" s="36" t="s">
        <v>483</v>
      </c>
      <c r="C19" s="143" t="s">
        <v>484</v>
      </c>
      <c r="D19" s="36" t="s">
        <v>485</v>
      </c>
      <c r="E19" s="36" t="s">
        <v>486</v>
      </c>
      <c r="F19" s="143" t="s">
        <v>487</v>
      </c>
      <c r="G19" s="36" t="s">
        <v>349</v>
      </c>
      <c r="H19" s="36" t="s">
        <v>479</v>
      </c>
      <c r="I19" s="36" t="s">
        <v>79</v>
      </c>
      <c r="J19" s="144" t="s">
        <v>1255</v>
      </c>
      <c r="K19" s="36" t="s">
        <v>1140</v>
      </c>
      <c r="L19" s="36" t="s">
        <v>1239</v>
      </c>
      <c r="M19" s="36" t="s">
        <v>1251</v>
      </c>
      <c r="N19" s="36" t="s">
        <v>78</v>
      </c>
      <c r="O19" s="92">
        <v>44035</v>
      </c>
      <c r="P19" s="145">
        <f>IFERROR(VLOOKUP(J19,'Obs Tecnicas'!$D$246:$I$425,5,0),O19)</f>
        <v>44035</v>
      </c>
      <c r="Q19" s="92" t="str">
        <f t="shared" ca="1" si="0"/>
        <v>Vencido</v>
      </c>
      <c r="R19" s="87" t="str">
        <f>IFERROR(VLOOKUP(J19,'Obs Tecnicas'!$D$246:$G$445,2,0),"")</f>
        <v/>
      </c>
      <c r="S19" s="36" t="str">
        <f>IFERROR(VLOOKUP(J19,'Obs Tecnicas'!$D$246:$G$449,3,0),"Hexis")</f>
        <v>Hexis</v>
      </c>
      <c r="T19" s="36" t="str">
        <f>IFERROR(VLOOKUP(J19,'Obs Tecnicas'!$D$246:$G$449,4,0),"")</f>
        <v/>
      </c>
      <c r="U19" s="36" t="s">
        <v>1217</v>
      </c>
      <c r="V19" s="36">
        <f t="shared" si="1"/>
        <v>7</v>
      </c>
      <c r="X19" s="36" t="e">
        <f>VLOOKUP(J19,'Controle de equipamento'!$J:$J,1,0)</f>
        <v>#N/A</v>
      </c>
    </row>
    <row r="20" spans="1:24">
      <c r="A20" s="36" t="s">
        <v>67</v>
      </c>
      <c r="B20" s="36" t="s">
        <v>483</v>
      </c>
      <c r="C20" s="143" t="s">
        <v>484</v>
      </c>
      <c r="D20" s="36" t="s">
        <v>485</v>
      </c>
      <c r="E20" s="36" t="s">
        <v>486</v>
      </c>
      <c r="F20" s="143" t="s">
        <v>487</v>
      </c>
      <c r="G20" s="36" t="s">
        <v>349</v>
      </c>
      <c r="H20" s="36" t="s">
        <v>479</v>
      </c>
      <c r="I20" s="36" t="s">
        <v>86</v>
      </c>
      <c r="J20" s="144" t="s">
        <v>1256</v>
      </c>
      <c r="K20" s="36" t="s">
        <v>136</v>
      </c>
      <c r="L20" s="36" t="s">
        <v>137</v>
      </c>
      <c r="M20" s="36" t="s">
        <v>1251</v>
      </c>
      <c r="N20" s="36" t="s">
        <v>78</v>
      </c>
      <c r="O20" s="92">
        <v>44035</v>
      </c>
      <c r="P20" s="145">
        <f>IFERROR(VLOOKUP(J20,'Obs Tecnicas'!$D$246:$I$425,5,0),O20)</f>
        <v>44035</v>
      </c>
      <c r="Q20" s="92" t="str">
        <f t="shared" ca="1" si="0"/>
        <v>Vencido</v>
      </c>
      <c r="R20" s="87" t="str">
        <f>IFERROR(VLOOKUP(J20,'Obs Tecnicas'!$D$246:$G$445,2,0),"")</f>
        <v/>
      </c>
      <c r="S20" s="36" t="str">
        <f>IFERROR(VLOOKUP(J20,'Obs Tecnicas'!$D$246:$G$449,3,0),"Hexis")</f>
        <v>Hexis</v>
      </c>
      <c r="T20" s="36" t="str">
        <f>IFERROR(VLOOKUP(J20,'Obs Tecnicas'!$D$246:$G$449,4,0),"")</f>
        <v/>
      </c>
      <c r="U20" s="36" t="s">
        <v>1217</v>
      </c>
      <c r="V20" s="36">
        <f t="shared" si="1"/>
        <v>7</v>
      </c>
      <c r="X20" s="36" t="e">
        <f>VLOOKUP(J20,'Controle de equipamento'!$J:$J,1,0)</f>
        <v>#N/A</v>
      </c>
    </row>
    <row r="21" spans="1:24">
      <c r="A21" s="36" t="s">
        <v>67</v>
      </c>
      <c r="B21" s="36" t="s">
        <v>495</v>
      </c>
      <c r="C21" s="143" t="s">
        <v>496</v>
      </c>
      <c r="D21" s="36" t="s">
        <v>497</v>
      </c>
      <c r="E21" s="36" t="s">
        <v>495</v>
      </c>
      <c r="F21" s="143" t="s">
        <v>496</v>
      </c>
      <c r="G21" s="36" t="s">
        <v>498</v>
      </c>
      <c r="H21" s="36" t="s">
        <v>479</v>
      </c>
      <c r="I21" s="36" t="s">
        <v>101</v>
      </c>
      <c r="J21" s="144" t="s">
        <v>1257</v>
      </c>
      <c r="K21" s="36" t="s">
        <v>1140</v>
      </c>
      <c r="L21" s="36" t="s">
        <v>1250</v>
      </c>
      <c r="M21" s="36" t="s">
        <v>499</v>
      </c>
      <c r="N21" s="36" t="s">
        <v>235</v>
      </c>
      <c r="O21" s="145">
        <v>44055</v>
      </c>
      <c r="P21" s="145">
        <f>IFERROR(VLOOKUP(J21,'Obs Tecnicas'!$D$246:$I$425,5,0),O21)</f>
        <v>44055</v>
      </c>
      <c r="Q21" s="92" t="str">
        <f t="shared" ca="1" si="0"/>
        <v>Vencido</v>
      </c>
      <c r="R21" s="87" t="str">
        <f>IFERROR(VLOOKUP(J21,'Obs Tecnicas'!$D$246:$G$445,2,0),"")</f>
        <v/>
      </c>
      <c r="S21" s="36" t="str">
        <f>IFERROR(VLOOKUP(J21,'Obs Tecnicas'!$D$246:$G$449,3,0),"Hexis")</f>
        <v>Hexis</v>
      </c>
      <c r="T21" s="36" t="str">
        <f>IFERROR(VLOOKUP(J21,'Obs Tecnicas'!$D$246:$G$449,4,0),"")</f>
        <v/>
      </c>
      <c r="U21" s="36" t="s">
        <v>1217</v>
      </c>
      <c r="V21" s="36">
        <f t="shared" si="1"/>
        <v>8</v>
      </c>
      <c r="X21" s="36" t="e">
        <f>VLOOKUP(J21,'Controle de equipamento'!$J:$J,1,0)</f>
        <v>#N/A</v>
      </c>
    </row>
    <row r="22" spans="1:24">
      <c r="A22" s="36" t="s">
        <v>67</v>
      </c>
      <c r="B22" s="36" t="s">
        <v>495</v>
      </c>
      <c r="C22" s="143" t="s">
        <v>496</v>
      </c>
      <c r="D22" s="36" t="s">
        <v>497</v>
      </c>
      <c r="E22" s="36" t="s">
        <v>495</v>
      </c>
      <c r="F22" s="143" t="s">
        <v>496</v>
      </c>
      <c r="G22" s="36" t="s">
        <v>498</v>
      </c>
      <c r="H22" s="36" t="s">
        <v>479</v>
      </c>
      <c r="I22" s="36" t="s">
        <v>83</v>
      </c>
      <c r="J22" s="144" t="s">
        <v>1258</v>
      </c>
      <c r="K22" s="36" t="s">
        <v>536</v>
      </c>
      <c r="L22" s="36" t="s">
        <v>85</v>
      </c>
      <c r="M22" s="36" t="s">
        <v>499</v>
      </c>
      <c r="N22" s="36" t="s">
        <v>235</v>
      </c>
      <c r="O22" s="92">
        <v>44056</v>
      </c>
      <c r="P22" s="145">
        <f>IFERROR(VLOOKUP(J22,'Obs Tecnicas'!$D$246:$I$425,5,0),O22)</f>
        <v>44056</v>
      </c>
      <c r="Q22" s="92" t="str">
        <f t="shared" ca="1" si="0"/>
        <v>Vencido</v>
      </c>
      <c r="R22" s="87" t="str">
        <f>IFERROR(VLOOKUP(J22,'Obs Tecnicas'!$D$246:$G$445,2,0),"")</f>
        <v/>
      </c>
      <c r="S22" s="36" t="str">
        <f>IFERROR(VLOOKUP(J22,'Obs Tecnicas'!$D$246:$G$449,3,0),"Hexis")</f>
        <v>Hexis</v>
      </c>
      <c r="T22" s="36" t="str">
        <f>IFERROR(VLOOKUP(J22,'Obs Tecnicas'!$D$246:$G$449,4,0),"")</f>
        <v/>
      </c>
      <c r="U22" s="36" t="s">
        <v>1217</v>
      </c>
      <c r="V22" s="36">
        <f t="shared" si="1"/>
        <v>8</v>
      </c>
      <c r="X22" s="36" t="e">
        <f>VLOOKUP(J22,'Controle de equipamento'!$J:$J,1,0)</f>
        <v>#N/A</v>
      </c>
    </row>
    <row r="23" spans="1:24">
      <c r="A23" s="36" t="s">
        <v>67</v>
      </c>
      <c r="B23" s="36" t="s">
        <v>495</v>
      </c>
      <c r="C23" s="143" t="s">
        <v>496</v>
      </c>
      <c r="D23" s="36" t="s">
        <v>497</v>
      </c>
      <c r="E23" s="36" t="s">
        <v>495</v>
      </c>
      <c r="F23" s="143" t="s">
        <v>496</v>
      </c>
      <c r="G23" s="36" t="s">
        <v>498</v>
      </c>
      <c r="H23" s="36" t="s">
        <v>479</v>
      </c>
      <c r="I23" s="36" t="s">
        <v>86</v>
      </c>
      <c r="J23" s="144" t="s">
        <v>1259</v>
      </c>
      <c r="K23" s="36" t="s">
        <v>1140</v>
      </c>
      <c r="L23" s="36" t="s">
        <v>1260</v>
      </c>
      <c r="M23" s="36" t="s">
        <v>499</v>
      </c>
      <c r="N23" s="36" t="s">
        <v>235</v>
      </c>
      <c r="O23" s="92">
        <v>44056</v>
      </c>
      <c r="P23" s="145">
        <f>IFERROR(VLOOKUP(J23,'Obs Tecnicas'!$D$246:$I$425,5,0),O23)</f>
        <v>44056</v>
      </c>
      <c r="Q23" s="92" t="str">
        <f t="shared" ca="1" si="0"/>
        <v>Vencido</v>
      </c>
      <c r="R23" s="87" t="str">
        <f>IFERROR(VLOOKUP(J23,'Obs Tecnicas'!$D$246:$G$445,2,0),"")</f>
        <v/>
      </c>
      <c r="S23" s="36" t="str">
        <f>IFERROR(VLOOKUP(J23,'Obs Tecnicas'!$D$246:$G$449,3,0),"Hexis")</f>
        <v>Hexis</v>
      </c>
      <c r="T23" s="36" t="str">
        <f>IFERROR(VLOOKUP(J23,'Obs Tecnicas'!$D$246:$G$449,4,0),"")</f>
        <v/>
      </c>
      <c r="U23" s="36" t="s">
        <v>1217</v>
      </c>
      <c r="V23" s="36">
        <f t="shared" si="1"/>
        <v>8</v>
      </c>
      <c r="X23" s="36" t="e">
        <f>VLOOKUP(J23,'Controle de equipamento'!$J:$J,1,0)</f>
        <v>#N/A</v>
      </c>
    </row>
    <row r="24" spans="1:24">
      <c r="A24" s="36" t="s">
        <v>67</v>
      </c>
      <c r="B24" s="36" t="s">
        <v>495</v>
      </c>
      <c r="C24" s="143" t="s">
        <v>496</v>
      </c>
      <c r="D24" s="36" t="s">
        <v>497</v>
      </c>
      <c r="E24" s="36" t="s">
        <v>495</v>
      </c>
      <c r="F24" s="143" t="s">
        <v>496</v>
      </c>
      <c r="G24" s="36" t="s">
        <v>498</v>
      </c>
      <c r="H24" s="36" t="s">
        <v>479</v>
      </c>
      <c r="I24" s="36" t="s">
        <v>86</v>
      </c>
      <c r="J24" s="144" t="s">
        <v>1261</v>
      </c>
      <c r="K24" s="36" t="s">
        <v>1140</v>
      </c>
      <c r="L24" s="36" t="s">
        <v>1262</v>
      </c>
      <c r="M24" s="36" t="s">
        <v>499</v>
      </c>
      <c r="N24" s="36" t="s">
        <v>235</v>
      </c>
      <c r="O24" s="92">
        <v>44056</v>
      </c>
      <c r="P24" s="145">
        <f>IFERROR(VLOOKUP(J24,'Obs Tecnicas'!$D$246:$I$425,5,0),O24)</f>
        <v>44056</v>
      </c>
      <c r="Q24" s="92" t="str">
        <f t="shared" ca="1" si="0"/>
        <v>Vencido</v>
      </c>
      <c r="R24" s="87" t="str">
        <f>IFERROR(VLOOKUP(J24,'Obs Tecnicas'!$D$246:$G$445,2,0),"")</f>
        <v/>
      </c>
      <c r="S24" s="36" t="str">
        <f>IFERROR(VLOOKUP(J24,'Obs Tecnicas'!$D$246:$G$449,3,0),"Hexis")</f>
        <v>Hexis</v>
      </c>
      <c r="T24" s="36" t="str">
        <f>IFERROR(VLOOKUP(J24,'Obs Tecnicas'!$D$246:$G$449,4,0),"")</f>
        <v/>
      </c>
      <c r="U24" s="36" t="s">
        <v>1217</v>
      </c>
      <c r="V24" s="36">
        <f t="shared" si="1"/>
        <v>8</v>
      </c>
      <c r="X24" s="36" t="e">
        <f>VLOOKUP(J24,'Controle de equipamento'!$J:$J,1,0)</f>
        <v>#N/A</v>
      </c>
    </row>
    <row r="25" spans="1:24">
      <c r="A25" s="36" t="s">
        <v>67</v>
      </c>
      <c r="B25" s="36" t="s">
        <v>495</v>
      </c>
      <c r="C25" s="143" t="s">
        <v>496</v>
      </c>
      <c r="D25" s="36" t="s">
        <v>497</v>
      </c>
      <c r="E25" s="36" t="s">
        <v>495</v>
      </c>
      <c r="F25" s="143" t="s">
        <v>496</v>
      </c>
      <c r="G25" s="36" t="s">
        <v>498</v>
      </c>
      <c r="H25" s="36" t="s">
        <v>479</v>
      </c>
      <c r="I25" s="36" t="s">
        <v>86</v>
      </c>
      <c r="J25" s="144" t="s">
        <v>1263</v>
      </c>
      <c r="K25" s="36" t="s">
        <v>999</v>
      </c>
      <c r="L25" s="36" t="s">
        <v>291</v>
      </c>
      <c r="M25" s="36" t="s">
        <v>499</v>
      </c>
      <c r="N25" s="36" t="s">
        <v>235</v>
      </c>
      <c r="O25" s="92">
        <v>44056</v>
      </c>
      <c r="P25" s="145">
        <f>IFERROR(VLOOKUP(J25,'Obs Tecnicas'!$D$246:$I$425,5,0),O25)</f>
        <v>44056</v>
      </c>
      <c r="Q25" s="92" t="str">
        <f t="shared" ca="1" si="0"/>
        <v>Vencido</v>
      </c>
      <c r="R25" s="87" t="str">
        <f>IFERROR(VLOOKUP(J25,'Obs Tecnicas'!$D$246:$G$445,2,0),"")</f>
        <v/>
      </c>
      <c r="S25" s="36" t="str">
        <f>IFERROR(VLOOKUP(J25,'Obs Tecnicas'!$D$246:$G$449,3,0),"Hexis")</f>
        <v>Hexis</v>
      </c>
      <c r="T25" s="36" t="str">
        <f>IFERROR(VLOOKUP(J25,'Obs Tecnicas'!$D$246:$G$449,4,0),"")</f>
        <v/>
      </c>
      <c r="U25" s="36" t="s">
        <v>1217</v>
      </c>
      <c r="V25" s="36">
        <f t="shared" si="1"/>
        <v>8</v>
      </c>
      <c r="X25" s="36" t="e">
        <f>VLOOKUP(J25,'Controle de equipamento'!$J:$J,1,0)</f>
        <v>#N/A</v>
      </c>
    </row>
    <row r="26" spans="1:24">
      <c r="A26" s="36" t="s">
        <v>67</v>
      </c>
      <c r="B26" s="36" t="s">
        <v>1264</v>
      </c>
      <c r="C26" s="143" t="s">
        <v>310</v>
      </c>
      <c r="D26" s="36" t="s">
        <v>311</v>
      </c>
      <c r="E26" s="36" t="s">
        <v>212</v>
      </c>
      <c r="F26" s="143" t="s">
        <v>213</v>
      </c>
      <c r="G26" s="36" t="s">
        <v>73</v>
      </c>
      <c r="H26" s="36" t="s">
        <v>247</v>
      </c>
      <c r="I26" s="36" t="s">
        <v>1229</v>
      </c>
      <c r="J26" s="91">
        <v>6247841</v>
      </c>
      <c r="K26" s="36" t="s">
        <v>536</v>
      </c>
      <c r="L26" s="36" t="s">
        <v>220</v>
      </c>
      <c r="M26" s="36" t="s">
        <v>1265</v>
      </c>
      <c r="N26" s="36" t="s">
        <v>183</v>
      </c>
      <c r="O26" s="92">
        <v>44035</v>
      </c>
      <c r="P26" s="145">
        <f>IFERROR(VLOOKUP(J26,'Obs Tecnicas'!$D$246:$I$425,5,0),O26)</f>
        <v>44035</v>
      </c>
      <c r="Q26" s="92" t="str">
        <f t="shared" ca="1" si="0"/>
        <v>Vencido</v>
      </c>
      <c r="R26" s="87" t="str">
        <f>IFERROR(VLOOKUP(J26,'Obs Tecnicas'!$D$246:$G$445,2,0),"")</f>
        <v/>
      </c>
      <c r="S26" s="36" t="str">
        <f>IFERROR(VLOOKUP(J26,'Obs Tecnicas'!$D$246:$G$449,3,0),"Hexis")</f>
        <v>Hexis</v>
      </c>
      <c r="T26" s="36" t="str">
        <f>IFERROR(VLOOKUP(J26,'Obs Tecnicas'!$D$246:$G$449,4,0),"")</f>
        <v/>
      </c>
      <c r="U26" s="36" t="s">
        <v>1217</v>
      </c>
      <c r="V26" s="36">
        <f t="shared" si="1"/>
        <v>7</v>
      </c>
      <c r="X26" s="36" t="e">
        <f>VLOOKUP(J26,'Controle de equipamento'!$J:$J,1,0)</f>
        <v>#N/A</v>
      </c>
    </row>
    <row r="27" spans="1:24">
      <c r="A27" s="36" t="s">
        <v>67</v>
      </c>
      <c r="B27" s="36" t="s">
        <v>1264</v>
      </c>
      <c r="C27" s="143" t="s">
        <v>310</v>
      </c>
      <c r="D27" s="36" t="s">
        <v>311</v>
      </c>
      <c r="E27" s="36" t="s">
        <v>212</v>
      </c>
      <c r="F27" s="143" t="s">
        <v>213</v>
      </c>
      <c r="G27" s="36" t="s">
        <v>73</v>
      </c>
      <c r="H27" s="36" t="s">
        <v>247</v>
      </c>
      <c r="I27" s="36" t="s">
        <v>83</v>
      </c>
      <c r="J27" s="91">
        <v>4226993</v>
      </c>
      <c r="K27" s="36" t="s">
        <v>536</v>
      </c>
      <c r="L27" s="36" t="s">
        <v>85</v>
      </c>
      <c r="M27" s="36" t="s">
        <v>1265</v>
      </c>
      <c r="N27" s="36" t="s">
        <v>183</v>
      </c>
      <c r="O27" s="92">
        <v>44035</v>
      </c>
      <c r="P27" s="145">
        <f>IFERROR(VLOOKUP(J27,'Obs Tecnicas'!$D$246:$I$425,5,0),O27)</f>
        <v>44035</v>
      </c>
      <c r="Q27" s="92" t="str">
        <f t="shared" ca="1" si="0"/>
        <v>Vencido</v>
      </c>
      <c r="R27" s="87" t="str">
        <f>IFERROR(VLOOKUP(J27,'Obs Tecnicas'!$D$246:$G$445,2,0),"")</f>
        <v/>
      </c>
      <c r="S27" s="36" t="str">
        <f>IFERROR(VLOOKUP(J27,'Obs Tecnicas'!$D$246:$G$449,3,0),"Hexis")</f>
        <v>Hexis</v>
      </c>
      <c r="T27" s="36" t="str">
        <f>IFERROR(VLOOKUP(J27,'Obs Tecnicas'!$D$246:$G$449,4,0),"")</f>
        <v/>
      </c>
      <c r="U27" s="36" t="s">
        <v>1217</v>
      </c>
      <c r="V27" s="36">
        <f t="shared" si="1"/>
        <v>7</v>
      </c>
      <c r="X27" s="36">
        <f>VLOOKUP(J27,'Controle de equipamento'!$J:$J,1,0)</f>
        <v>4226993</v>
      </c>
    </row>
    <row r="28" spans="1:24">
      <c r="A28" s="36" t="s">
        <v>67</v>
      </c>
      <c r="B28" s="36" t="s">
        <v>1264</v>
      </c>
      <c r="C28" s="143" t="s">
        <v>310</v>
      </c>
      <c r="D28" s="36" t="s">
        <v>311</v>
      </c>
      <c r="E28" s="36" t="s">
        <v>212</v>
      </c>
      <c r="F28" s="143" t="s">
        <v>213</v>
      </c>
      <c r="G28" s="36" t="s">
        <v>73</v>
      </c>
      <c r="H28" s="36" t="s">
        <v>247</v>
      </c>
      <c r="I28" s="36" t="s">
        <v>83</v>
      </c>
      <c r="J28" s="91">
        <v>4211939</v>
      </c>
      <c r="K28" s="36" t="s">
        <v>1140</v>
      </c>
      <c r="L28" s="36" t="s">
        <v>1266</v>
      </c>
      <c r="M28" s="36" t="s">
        <v>1265</v>
      </c>
      <c r="N28" s="36" t="s">
        <v>183</v>
      </c>
      <c r="O28" s="92">
        <v>44035</v>
      </c>
      <c r="P28" s="145">
        <f>IFERROR(VLOOKUP(J28,'Obs Tecnicas'!$D$246:$I$425,5,0),O28)</f>
        <v>44469</v>
      </c>
      <c r="Q28" s="92" t="str">
        <f t="shared" ca="1" si="0"/>
        <v>Vencido</v>
      </c>
      <c r="R28" s="87">
        <f>IFERROR(VLOOKUP(J28,'Obs Tecnicas'!$D$246:$G$445,2,0),"")</f>
        <v>13963</v>
      </c>
      <c r="S28" s="36" t="str">
        <f>IFERROR(VLOOKUP(J28,'Obs Tecnicas'!$D$246:$G$449,3,0),"Hexis")</f>
        <v>ER ANALITICA</v>
      </c>
      <c r="T28" s="36">
        <f>IFERROR(VLOOKUP(J28,'Obs Tecnicas'!$D$246:$G$449,4,0),"")</f>
        <v>0</v>
      </c>
      <c r="U28" s="36" t="s">
        <v>1217</v>
      </c>
      <c r="V28" s="36">
        <f t="shared" si="1"/>
        <v>9</v>
      </c>
      <c r="X28" s="36">
        <f>VLOOKUP(J28,'Controle de equipamento'!$J:$J,1,0)</f>
        <v>4211939</v>
      </c>
    </row>
    <row r="29" spans="1:24">
      <c r="A29" s="36" t="s">
        <v>67</v>
      </c>
      <c r="B29" s="36" t="s">
        <v>92</v>
      </c>
      <c r="C29" s="143" t="s">
        <v>93</v>
      </c>
      <c r="D29" s="36" t="s">
        <v>94</v>
      </c>
      <c r="E29" s="36" t="s">
        <v>95</v>
      </c>
      <c r="F29" s="143" t="s">
        <v>96</v>
      </c>
      <c r="G29" s="36" t="s">
        <v>97</v>
      </c>
      <c r="H29" s="36" t="s">
        <v>98</v>
      </c>
      <c r="I29" s="36" t="s">
        <v>83</v>
      </c>
      <c r="J29" s="91">
        <v>343250</v>
      </c>
      <c r="K29" s="36" t="s">
        <v>1140</v>
      </c>
      <c r="L29" s="36" t="s">
        <v>1267</v>
      </c>
      <c r="M29" s="36" t="s">
        <v>1268</v>
      </c>
      <c r="N29" s="36" t="s">
        <v>100</v>
      </c>
      <c r="O29" s="92">
        <v>44089</v>
      </c>
      <c r="P29" s="145">
        <f>IFERROR(VLOOKUP(J29,'Obs Tecnicas'!$D$246:$I$425,5,0),O29)</f>
        <v>44089</v>
      </c>
      <c r="Q29" s="92" t="str">
        <f t="shared" ca="1" si="0"/>
        <v>Vencido</v>
      </c>
      <c r="R29" s="87" t="str">
        <f>IFERROR(VLOOKUP(J29,'Obs Tecnicas'!$D$246:$G$445,2,0),"")</f>
        <v/>
      </c>
      <c r="S29" s="36" t="str">
        <f>IFERROR(VLOOKUP(J29,'Obs Tecnicas'!$D$246:$G$449,3,0),"Hexis")</f>
        <v>Hexis</v>
      </c>
      <c r="T29" s="36" t="str">
        <f>IFERROR(VLOOKUP(J29,'Obs Tecnicas'!$D$246:$G$449,4,0),"")</f>
        <v/>
      </c>
      <c r="U29" s="36" t="s">
        <v>1217</v>
      </c>
      <c r="V29" s="36">
        <f t="shared" si="1"/>
        <v>9</v>
      </c>
      <c r="X29" s="36" t="e">
        <f>VLOOKUP(J29,'Controle de equipamento'!$J:$J,1,0)</f>
        <v>#N/A</v>
      </c>
    </row>
    <row r="30" spans="1:24">
      <c r="A30" s="36" t="s">
        <v>67</v>
      </c>
      <c r="B30" s="36" t="s">
        <v>92</v>
      </c>
      <c r="C30" s="143" t="s">
        <v>93</v>
      </c>
      <c r="D30" s="36" t="s">
        <v>94</v>
      </c>
      <c r="E30" s="36" t="s">
        <v>95</v>
      </c>
      <c r="F30" s="143" t="s">
        <v>96</v>
      </c>
      <c r="G30" s="36" t="s">
        <v>97</v>
      </c>
      <c r="H30" s="36" t="s">
        <v>98</v>
      </c>
      <c r="I30" s="36" t="s">
        <v>101</v>
      </c>
      <c r="J30" s="91">
        <v>1378445</v>
      </c>
      <c r="K30" s="36" t="s">
        <v>1140</v>
      </c>
      <c r="L30" s="36" t="s">
        <v>1250</v>
      </c>
      <c r="M30" s="36" t="s">
        <v>1268</v>
      </c>
      <c r="N30" s="36" t="s">
        <v>100</v>
      </c>
      <c r="O30" s="92">
        <v>44089</v>
      </c>
      <c r="P30" s="145">
        <f>IFERROR(VLOOKUP(J30,'Obs Tecnicas'!$D$246:$I$425,5,0),O30)</f>
        <v>44089</v>
      </c>
      <c r="Q30" s="92" t="str">
        <f t="shared" ca="1" si="0"/>
        <v>Vencido</v>
      </c>
      <c r="R30" s="87" t="str">
        <f>IFERROR(VLOOKUP(J30,'Obs Tecnicas'!$D$246:$G$445,2,0),"")</f>
        <v/>
      </c>
      <c r="S30" s="36" t="str">
        <f>IFERROR(VLOOKUP(J30,'Obs Tecnicas'!$D$246:$G$449,3,0),"Hexis")</f>
        <v>Hexis</v>
      </c>
      <c r="T30" s="36" t="str">
        <f>IFERROR(VLOOKUP(J30,'Obs Tecnicas'!$D$246:$G$449,4,0),"")</f>
        <v/>
      </c>
      <c r="U30" s="36" t="s">
        <v>1217</v>
      </c>
      <c r="V30" s="36">
        <f t="shared" si="1"/>
        <v>9</v>
      </c>
      <c r="X30" s="36" t="e">
        <f>VLOOKUP(J30,'Controle de equipamento'!$J:$J,1,0)</f>
        <v>#N/A</v>
      </c>
    </row>
    <row r="31" spans="1:24">
      <c r="A31" s="36" t="s">
        <v>67</v>
      </c>
      <c r="B31" s="36" t="s">
        <v>92</v>
      </c>
      <c r="C31" s="143" t="s">
        <v>93</v>
      </c>
      <c r="D31" s="36" t="s">
        <v>94</v>
      </c>
      <c r="E31" s="36" t="s">
        <v>95</v>
      </c>
      <c r="F31" s="143" t="s">
        <v>96</v>
      </c>
      <c r="G31" s="36" t="s">
        <v>97</v>
      </c>
      <c r="H31" s="36" t="s">
        <v>98</v>
      </c>
      <c r="I31" s="36" t="s">
        <v>86</v>
      </c>
      <c r="J31" s="91">
        <v>414013</v>
      </c>
      <c r="K31" s="36" t="s">
        <v>1140</v>
      </c>
      <c r="L31" s="36" t="s">
        <v>1269</v>
      </c>
      <c r="M31" s="36" t="s">
        <v>1268</v>
      </c>
      <c r="N31" s="36" t="s">
        <v>100</v>
      </c>
      <c r="O31" s="92">
        <v>44089</v>
      </c>
      <c r="P31" s="145">
        <f>IFERROR(VLOOKUP(J31,'Obs Tecnicas'!$D$246:$I$425,5,0),O31)</f>
        <v>44089</v>
      </c>
      <c r="Q31" s="92" t="str">
        <f t="shared" ca="1" si="0"/>
        <v>Vencido</v>
      </c>
      <c r="R31" s="87" t="str">
        <f>IFERROR(VLOOKUP(J31,'Obs Tecnicas'!$D$246:$G$445,2,0),"")</f>
        <v/>
      </c>
      <c r="S31" s="36" t="str">
        <f>IFERROR(VLOOKUP(J31,'Obs Tecnicas'!$D$246:$G$449,3,0),"Hexis")</f>
        <v>Hexis</v>
      </c>
      <c r="T31" s="36" t="str">
        <f>IFERROR(VLOOKUP(J31,'Obs Tecnicas'!$D$246:$G$449,4,0),"")</f>
        <v/>
      </c>
      <c r="U31" s="36" t="s">
        <v>1217</v>
      </c>
      <c r="V31" s="36">
        <f t="shared" si="1"/>
        <v>9</v>
      </c>
      <c r="X31" s="36" t="e">
        <f>VLOOKUP(J31,'Controle de equipamento'!$J:$J,1,0)</f>
        <v>#N/A</v>
      </c>
    </row>
    <row r="32" spans="1:24">
      <c r="A32" s="36" t="s">
        <v>67</v>
      </c>
      <c r="B32" s="36" t="s">
        <v>92</v>
      </c>
      <c r="C32" s="143" t="s">
        <v>93</v>
      </c>
      <c r="D32" s="36" t="s">
        <v>94</v>
      </c>
      <c r="E32" s="36" t="s">
        <v>95</v>
      </c>
      <c r="F32" s="143" t="s">
        <v>96</v>
      </c>
      <c r="G32" s="36" t="s">
        <v>97</v>
      </c>
      <c r="H32" s="36" t="s">
        <v>98</v>
      </c>
      <c r="I32" s="36" t="s">
        <v>86</v>
      </c>
      <c r="J32" s="91">
        <v>8101742</v>
      </c>
      <c r="K32" s="36" t="s">
        <v>197</v>
      </c>
      <c r="L32" s="36" t="s">
        <v>1270</v>
      </c>
      <c r="M32" s="36" t="s">
        <v>1268</v>
      </c>
      <c r="N32" s="36" t="s">
        <v>100</v>
      </c>
      <c r="O32" s="92">
        <v>44089</v>
      </c>
      <c r="P32" s="145">
        <f>IFERROR(VLOOKUP(J32,'Obs Tecnicas'!$D$246:$I$425,5,0),O32)</f>
        <v>44089</v>
      </c>
      <c r="Q32" s="92" t="str">
        <f t="shared" ca="1" si="0"/>
        <v>Vencido</v>
      </c>
      <c r="R32" s="87" t="str">
        <f>IFERROR(VLOOKUP(J32,'Obs Tecnicas'!$D$246:$G$445,2,0),"")</f>
        <v/>
      </c>
      <c r="S32" s="36" t="str">
        <f>IFERROR(VLOOKUP(J32,'Obs Tecnicas'!$D$246:$G$449,3,0),"Hexis")</f>
        <v>Hexis</v>
      </c>
      <c r="T32" s="36" t="str">
        <f>IFERROR(VLOOKUP(J32,'Obs Tecnicas'!$D$246:$G$449,4,0),"")</f>
        <v/>
      </c>
      <c r="U32" s="36" t="s">
        <v>1217</v>
      </c>
      <c r="V32" s="36">
        <f t="shared" si="1"/>
        <v>9</v>
      </c>
      <c r="X32" s="36" t="e">
        <f>VLOOKUP(J32,'Controle de equipamento'!$J:$J,1,0)</f>
        <v>#N/A</v>
      </c>
    </row>
    <row r="33" spans="1:1024">
      <c r="A33" s="36" t="s">
        <v>67</v>
      </c>
      <c r="B33" s="36" t="s">
        <v>109</v>
      </c>
      <c r="C33" s="143" t="s">
        <v>110</v>
      </c>
      <c r="D33" s="36" t="s">
        <v>111</v>
      </c>
      <c r="E33" s="36" t="s">
        <v>112</v>
      </c>
      <c r="F33" s="143" t="s">
        <v>113</v>
      </c>
      <c r="G33" s="36" t="s">
        <v>73</v>
      </c>
      <c r="H33" s="36" t="s">
        <v>114</v>
      </c>
      <c r="I33" s="36" t="s">
        <v>89</v>
      </c>
      <c r="J33" s="148" t="s">
        <v>1271</v>
      </c>
      <c r="K33" s="36" t="s">
        <v>1140</v>
      </c>
      <c r="L33" s="36" t="s">
        <v>91</v>
      </c>
      <c r="M33" s="36" t="s">
        <v>119</v>
      </c>
      <c r="N33" s="36" t="s">
        <v>1272</v>
      </c>
      <c r="O33" s="92">
        <v>44068</v>
      </c>
      <c r="P33" s="145">
        <f>IFERROR(VLOOKUP(J33,'Obs Tecnicas'!$D$246:$I$425,5,0),O33)</f>
        <v>44068</v>
      </c>
      <c r="Q33" s="92" t="str">
        <f t="shared" ca="1" si="0"/>
        <v>Vencido</v>
      </c>
      <c r="R33" s="87" t="str">
        <f>IFERROR(VLOOKUP(J33,'Obs Tecnicas'!$D$246:$G$445,2,0),"")</f>
        <v/>
      </c>
      <c r="S33" s="36" t="str">
        <f>IFERROR(VLOOKUP(J33,'Obs Tecnicas'!$D$246:$G$449,3,0),"Hexis")</f>
        <v>Hexis</v>
      </c>
      <c r="T33" s="36" t="str">
        <f>IFERROR(VLOOKUP(J33,'Obs Tecnicas'!$D$246:$G$449,4,0),"")</f>
        <v/>
      </c>
      <c r="U33" s="36" t="s">
        <v>1217</v>
      </c>
      <c r="V33" s="36">
        <f t="shared" si="1"/>
        <v>8</v>
      </c>
      <c r="X33" s="36" t="e">
        <f>VLOOKUP(J33,'Controle de equipamento'!$J:$J,1,0)</f>
        <v>#N/A</v>
      </c>
    </row>
    <row r="34" spans="1:1024">
      <c r="A34" s="36" t="s">
        <v>67</v>
      </c>
      <c r="B34" s="36" t="s">
        <v>109</v>
      </c>
      <c r="C34" s="143" t="s">
        <v>110</v>
      </c>
      <c r="D34" s="36" t="s">
        <v>111</v>
      </c>
      <c r="E34" s="36" t="s">
        <v>112</v>
      </c>
      <c r="F34" s="143" t="s">
        <v>113</v>
      </c>
      <c r="G34" s="36" t="s">
        <v>73</v>
      </c>
      <c r="H34" s="36" t="s">
        <v>114</v>
      </c>
      <c r="I34" s="36" t="s">
        <v>75</v>
      </c>
      <c r="J34" s="91">
        <v>306</v>
      </c>
      <c r="K34" s="36" t="s">
        <v>225</v>
      </c>
      <c r="L34" s="36" t="s">
        <v>1273</v>
      </c>
      <c r="M34" s="36" t="s">
        <v>119</v>
      </c>
      <c r="N34" s="36" t="s">
        <v>1272</v>
      </c>
      <c r="O34" s="92">
        <v>44069</v>
      </c>
      <c r="P34" s="145">
        <f>IFERROR(VLOOKUP(J34,'Obs Tecnicas'!$D$246:$I$425,5,0),O34)</f>
        <v>44069</v>
      </c>
      <c r="Q34" s="92" t="str">
        <f t="shared" ca="1" si="0"/>
        <v>Vencido</v>
      </c>
      <c r="R34" s="87" t="str">
        <f>IFERROR(VLOOKUP(J34,'Obs Tecnicas'!$D$246:$G$445,2,0),"")</f>
        <v/>
      </c>
      <c r="S34" s="36" t="str">
        <f>IFERROR(VLOOKUP(J34,'Obs Tecnicas'!$D$246:$G$449,3,0),"Hexis")</f>
        <v>Hexis</v>
      </c>
      <c r="T34" s="36" t="str">
        <f>IFERROR(VLOOKUP(J34,'Obs Tecnicas'!$D$246:$G$449,4,0),"")</f>
        <v/>
      </c>
      <c r="U34" s="36" t="s">
        <v>1217</v>
      </c>
      <c r="V34" s="36">
        <f t="shared" si="1"/>
        <v>8</v>
      </c>
      <c r="X34" s="36" t="e">
        <f>VLOOKUP(J34,'Controle de equipamento'!$J:$J,1,0)</f>
        <v>#N/A</v>
      </c>
    </row>
    <row r="35" spans="1:1024">
      <c r="A35" s="36" t="s">
        <v>67</v>
      </c>
      <c r="B35" s="36" t="s">
        <v>109</v>
      </c>
      <c r="C35" s="143" t="s">
        <v>110</v>
      </c>
      <c r="D35" s="36" t="s">
        <v>111</v>
      </c>
      <c r="E35" s="36" t="s">
        <v>112</v>
      </c>
      <c r="F35" s="143" t="s">
        <v>113</v>
      </c>
      <c r="G35" s="36" t="s">
        <v>73</v>
      </c>
      <c r="H35" s="36" t="s">
        <v>114</v>
      </c>
      <c r="I35" s="36" t="s">
        <v>89</v>
      </c>
      <c r="J35" s="91" t="s">
        <v>1274</v>
      </c>
      <c r="K35" s="36" t="s">
        <v>1140</v>
      </c>
      <c r="L35" s="36" t="s">
        <v>91</v>
      </c>
      <c r="M35" s="36" t="s">
        <v>119</v>
      </c>
      <c r="N35" s="36" t="s">
        <v>1272</v>
      </c>
      <c r="O35" s="92">
        <v>44069</v>
      </c>
      <c r="P35" s="145">
        <f>IFERROR(VLOOKUP(J35,'Obs Tecnicas'!$D$246:$I$425,5,0),O35)</f>
        <v>44069</v>
      </c>
      <c r="Q35" s="92" t="str">
        <f t="shared" ca="1" si="0"/>
        <v>Vencido</v>
      </c>
      <c r="R35" s="87" t="str">
        <f>IFERROR(VLOOKUP(J35,'Obs Tecnicas'!$D$246:$G$445,2,0),"")</f>
        <v/>
      </c>
      <c r="S35" s="36" t="str">
        <f>IFERROR(VLOOKUP(J35,'Obs Tecnicas'!$D$246:$G$449,3,0),"Hexis")</f>
        <v>Hexis</v>
      </c>
      <c r="T35" s="36" t="str">
        <f>IFERROR(VLOOKUP(J35,'Obs Tecnicas'!$D$246:$G$449,4,0),"")</f>
        <v/>
      </c>
      <c r="U35" s="36" t="s">
        <v>1217</v>
      </c>
      <c r="V35" s="36">
        <f t="shared" si="1"/>
        <v>8</v>
      </c>
      <c r="X35" s="36" t="e">
        <f>VLOOKUP(J35,'Controle de equipamento'!$J:$J,1,0)</f>
        <v>#N/A</v>
      </c>
    </row>
    <row r="36" spans="1:1024">
      <c r="A36" s="36" t="s">
        <v>67</v>
      </c>
      <c r="B36" s="36" t="s">
        <v>292</v>
      </c>
      <c r="C36" s="143" t="s">
        <v>293</v>
      </c>
      <c r="D36" s="36" t="s">
        <v>264</v>
      </c>
      <c r="E36" s="36" t="s">
        <v>245</v>
      </c>
      <c r="F36" s="143" t="s">
        <v>246</v>
      </c>
      <c r="G36" s="36" t="s">
        <v>97</v>
      </c>
      <c r="H36" s="36" t="s">
        <v>247</v>
      </c>
      <c r="I36" s="36" t="s">
        <v>79</v>
      </c>
      <c r="J36" s="144" t="s">
        <v>1275</v>
      </c>
      <c r="K36" s="36" t="s">
        <v>136</v>
      </c>
      <c r="L36" s="36" t="s">
        <v>1276</v>
      </c>
      <c r="M36" s="36" t="s">
        <v>1277</v>
      </c>
      <c r="N36" s="36" t="s">
        <v>1278</v>
      </c>
      <c r="O36" s="92">
        <v>44173</v>
      </c>
      <c r="P36" s="145">
        <f>IFERROR(VLOOKUP(J36,'Obs Tecnicas'!$D$246:$I$425,5,0),O36)</f>
        <v>44173</v>
      </c>
      <c r="Q36" s="92" t="str">
        <f t="shared" ca="1" si="0"/>
        <v>Vencido</v>
      </c>
      <c r="R36" s="87" t="str">
        <f>IFERROR(VLOOKUP(J36,'Obs Tecnicas'!$D$246:$G$445,2,0),"")</f>
        <v/>
      </c>
      <c r="S36" s="36" t="str">
        <f>IFERROR(VLOOKUP(J36,'Obs Tecnicas'!$D$246:$G$449,3,0),"Hexis")</f>
        <v>Hexis</v>
      </c>
      <c r="T36" s="36" t="str">
        <f>IFERROR(VLOOKUP(J36,'Obs Tecnicas'!$D$246:$G$449,4,0),"")</f>
        <v/>
      </c>
      <c r="U36" s="36" t="s">
        <v>1217</v>
      </c>
      <c r="V36" s="36">
        <f t="shared" si="1"/>
        <v>12</v>
      </c>
      <c r="X36" s="36" t="e">
        <f>VLOOKUP(J36,'Controle de equipamento'!$J:$J,1,0)</f>
        <v>#N/A</v>
      </c>
    </row>
    <row r="37" spans="1:1024" ht="15" customHeight="1">
      <c r="A37" s="36" t="s">
        <v>67</v>
      </c>
      <c r="B37" s="36" t="s">
        <v>634</v>
      </c>
      <c r="C37" s="143" t="s">
        <v>635</v>
      </c>
      <c r="D37" s="36" t="s">
        <v>636</v>
      </c>
      <c r="E37" s="36" t="s">
        <v>627</v>
      </c>
      <c r="F37" s="143" t="s">
        <v>628</v>
      </c>
      <c r="G37" s="36" t="s">
        <v>323</v>
      </c>
      <c r="H37" s="36" t="s">
        <v>534</v>
      </c>
      <c r="I37" s="36" t="s">
        <v>218</v>
      </c>
      <c r="J37" s="91">
        <v>6261862</v>
      </c>
      <c r="K37" s="36" t="s">
        <v>536</v>
      </c>
      <c r="L37" s="36" t="s">
        <v>220</v>
      </c>
      <c r="M37" s="36" t="s">
        <v>638</v>
      </c>
      <c r="N37" s="36" t="s">
        <v>631</v>
      </c>
      <c r="O37" s="92">
        <v>44173</v>
      </c>
      <c r="P37" s="145">
        <f>IFERROR(VLOOKUP(J37,'Obs Tecnicas'!$D$246:$I$425,5,0),O37)</f>
        <v>44173</v>
      </c>
      <c r="Q37" s="92" t="str">
        <f t="shared" ca="1" si="0"/>
        <v>Vencido</v>
      </c>
      <c r="R37" s="87" t="str">
        <f>IFERROR(VLOOKUP(J37,'Obs Tecnicas'!$D$246:$G$445,2,0),"")</f>
        <v/>
      </c>
      <c r="S37" s="36" t="str">
        <f>IFERROR(VLOOKUP(J37,'Obs Tecnicas'!$D$246:$G$449,3,0),"Hexis")</f>
        <v>Hexis</v>
      </c>
      <c r="T37" s="36" t="str">
        <f>IFERROR(VLOOKUP(J37,'Obs Tecnicas'!$D$246:$G$449,4,0),"")</f>
        <v/>
      </c>
      <c r="U37" s="36" t="s">
        <v>1217</v>
      </c>
      <c r="V37" s="36">
        <f t="shared" si="1"/>
        <v>12</v>
      </c>
      <c r="X37" s="36" t="e">
        <f>VLOOKUP(J37,'Controle de equipamento'!$J:$J,1,0)</f>
        <v>#N/A</v>
      </c>
    </row>
    <row r="38" spans="1:1024" ht="15" customHeight="1">
      <c r="A38" s="36" t="s">
        <v>67</v>
      </c>
      <c r="B38" s="36" t="s">
        <v>634</v>
      </c>
      <c r="C38" s="143" t="s">
        <v>635</v>
      </c>
      <c r="D38" s="36" t="s">
        <v>636</v>
      </c>
      <c r="E38" s="36" t="s">
        <v>627</v>
      </c>
      <c r="F38" s="143" t="s">
        <v>628</v>
      </c>
      <c r="G38" s="36" t="s">
        <v>323</v>
      </c>
      <c r="H38" s="36" t="s">
        <v>534</v>
      </c>
      <c r="I38" s="36" t="s">
        <v>218</v>
      </c>
      <c r="J38" s="91">
        <v>6264735</v>
      </c>
      <c r="K38" s="36" t="s">
        <v>536</v>
      </c>
      <c r="L38" s="36" t="s">
        <v>220</v>
      </c>
      <c r="M38" s="36" t="s">
        <v>638</v>
      </c>
      <c r="N38" s="36" t="s">
        <v>631</v>
      </c>
      <c r="O38" s="92">
        <v>44173</v>
      </c>
      <c r="P38" s="145">
        <f>IFERROR(VLOOKUP(J38,'Obs Tecnicas'!$D$246:$I$425,5,0),O38)</f>
        <v>44173</v>
      </c>
      <c r="Q38" s="92" t="str">
        <f t="shared" ca="1" si="0"/>
        <v>Vencido</v>
      </c>
      <c r="R38" s="87" t="str">
        <f>IFERROR(VLOOKUP(J38,'Obs Tecnicas'!$D$246:$G$445,2,0),"")</f>
        <v/>
      </c>
      <c r="S38" s="36" t="str">
        <f>IFERROR(VLOOKUP(J38,'Obs Tecnicas'!$D$246:$G$449,3,0),"Hexis")</f>
        <v>Hexis</v>
      </c>
      <c r="T38" s="36" t="str">
        <f>IFERROR(VLOOKUP(J38,'Obs Tecnicas'!$D$246:$G$449,4,0),"")</f>
        <v/>
      </c>
      <c r="U38" s="36" t="s">
        <v>1217</v>
      </c>
      <c r="V38" s="36">
        <f t="shared" si="1"/>
        <v>12</v>
      </c>
      <c r="X38" s="36" t="e">
        <f>VLOOKUP(J38,'Controle de equipamento'!$J:$J,1,0)</f>
        <v>#N/A</v>
      </c>
    </row>
    <row r="39" spans="1:1024">
      <c r="A39" s="36" t="s">
        <v>67</v>
      </c>
      <c r="B39" s="36" t="s">
        <v>566</v>
      </c>
      <c r="C39" s="143" t="s">
        <v>567</v>
      </c>
      <c r="D39" s="36" t="s">
        <v>568</v>
      </c>
      <c r="E39" s="36" t="s">
        <v>561</v>
      </c>
      <c r="F39" s="143" t="s">
        <v>562</v>
      </c>
      <c r="G39" s="36" t="s">
        <v>569</v>
      </c>
      <c r="H39" s="36" t="s">
        <v>534</v>
      </c>
      <c r="I39" s="36" t="s">
        <v>86</v>
      </c>
      <c r="J39" s="144" t="s">
        <v>1279</v>
      </c>
      <c r="K39" s="36" t="s">
        <v>136</v>
      </c>
      <c r="L39" s="36" t="s">
        <v>137</v>
      </c>
      <c r="M39" s="36" t="s">
        <v>554</v>
      </c>
      <c r="N39" s="36" t="s">
        <v>555</v>
      </c>
      <c r="O39" s="145">
        <v>44239</v>
      </c>
      <c r="P39" s="145">
        <f>IFERROR(VLOOKUP(J39,'Obs Tecnicas'!$D$246:$I$425,5,0),O39)</f>
        <v>44239</v>
      </c>
      <c r="Q39" s="92" t="str">
        <f t="shared" ca="1" si="0"/>
        <v>Vencido</v>
      </c>
      <c r="R39" s="87" t="str">
        <f>IFERROR(VLOOKUP(J39,'Obs Tecnicas'!$D$246:$G$445,2,0),"")</f>
        <v/>
      </c>
      <c r="S39" s="36" t="str">
        <f>IFERROR(VLOOKUP(J39,'Obs Tecnicas'!$D$246:$G$449,3,0),"Hexis")</f>
        <v>Hexis</v>
      </c>
      <c r="T39" s="36" t="str">
        <f>IFERROR(VLOOKUP(J39,'Obs Tecnicas'!$D$246:$G$449,4,0),"")</f>
        <v/>
      </c>
      <c r="U39" s="36" t="s">
        <v>1217</v>
      </c>
      <c r="V39" s="36">
        <f t="shared" si="1"/>
        <v>2</v>
      </c>
      <c r="X39" s="36" t="e">
        <f>VLOOKUP(J39,'Controle de equipamento'!$J:$J,1,0)</f>
        <v>#N/A</v>
      </c>
    </row>
    <row r="40" spans="1:1024" ht="15" customHeight="1">
      <c r="A40" s="36" t="s">
        <v>67</v>
      </c>
      <c r="B40" s="36" t="s">
        <v>706</v>
      </c>
      <c r="C40" s="143" t="s">
        <v>707</v>
      </c>
      <c r="D40" s="36" t="s">
        <v>708</v>
      </c>
      <c r="E40" s="36" t="s">
        <v>709</v>
      </c>
      <c r="F40" s="143" t="s">
        <v>710</v>
      </c>
      <c r="G40" s="36" t="s">
        <v>549</v>
      </c>
      <c r="H40" s="36" t="s">
        <v>534</v>
      </c>
      <c r="I40" s="36" t="s">
        <v>86</v>
      </c>
      <c r="J40" s="91" t="s">
        <v>957</v>
      </c>
      <c r="K40" s="36" t="s">
        <v>136</v>
      </c>
      <c r="L40" s="36" t="s">
        <v>137</v>
      </c>
      <c r="M40" s="36" t="s">
        <v>701</v>
      </c>
      <c r="N40" s="36" t="s">
        <v>712</v>
      </c>
      <c r="O40" s="92">
        <v>44021</v>
      </c>
      <c r="P40" s="145">
        <f>IFERROR(VLOOKUP(J40,'Obs Tecnicas'!$D:$I,5,0),O40)</f>
        <v>44372</v>
      </c>
      <c r="Q40" s="92" t="str">
        <f t="shared" ref="Q40:Q46" ca="1" si="2">IF(P40&lt;&gt;"",IF(P40+365&gt;TODAY(),"Calibrado","Vencido"),"")</f>
        <v>Vencido</v>
      </c>
      <c r="R40" s="87">
        <f>IFERROR(VLOOKUP(J40,'Obs Tecnicas'!$D$246:$G$445,2,0),"")</f>
        <v>12719</v>
      </c>
      <c r="S40" s="36" t="str">
        <f>IFERROR(VLOOKUP(J40,'Obs Tecnicas'!$D$246:$G$449,3,0),"Hexis")</f>
        <v>ER ANALITICA</v>
      </c>
      <c r="T40" s="36">
        <f>IFERROR(VLOOKUP(J40,'Obs Tecnicas'!$D$246:$G$449,4,0),"")</f>
        <v>0</v>
      </c>
      <c r="U40" s="36" t="s">
        <v>1217</v>
      </c>
      <c r="V40" s="36">
        <f t="shared" si="1"/>
        <v>6</v>
      </c>
      <c r="W40" s="36">
        <v>4</v>
      </c>
      <c r="X40" s="36" t="e">
        <f>VLOOKUP(J40,'Controle de equipamento'!$J:$J,1,0)</f>
        <v>#N/A</v>
      </c>
    </row>
    <row r="41" spans="1:1024" ht="15" customHeight="1">
      <c r="A41" s="36" t="s">
        <v>67</v>
      </c>
      <c r="B41" s="36" t="s">
        <v>706</v>
      </c>
      <c r="C41" s="143" t="s">
        <v>707</v>
      </c>
      <c r="D41" s="36" t="s">
        <v>708</v>
      </c>
      <c r="E41" s="36" t="s">
        <v>709</v>
      </c>
      <c r="F41" s="143" t="s">
        <v>710</v>
      </c>
      <c r="G41" s="36" t="s">
        <v>549</v>
      </c>
      <c r="H41" s="36" t="s">
        <v>534</v>
      </c>
      <c r="I41" s="36" t="s">
        <v>79</v>
      </c>
      <c r="J41" s="91" t="s">
        <v>953</v>
      </c>
      <c r="K41" s="36" t="s">
        <v>1140</v>
      </c>
      <c r="L41" s="36" t="s">
        <v>82</v>
      </c>
      <c r="M41" s="36" t="s">
        <v>701</v>
      </c>
      <c r="N41" s="36" t="s">
        <v>712</v>
      </c>
      <c r="O41" s="92">
        <v>44021</v>
      </c>
      <c r="P41" s="145">
        <f>IFERROR(VLOOKUP(J41,'Obs Tecnicas'!$D:$I,5,0),O41)</f>
        <v>44372</v>
      </c>
      <c r="Q41" s="92" t="str">
        <f t="shared" ca="1" si="2"/>
        <v>Vencido</v>
      </c>
      <c r="R41" s="87">
        <f>IFERROR(VLOOKUP(J41,'Obs Tecnicas'!$D$246:$G$445,2,0),"")</f>
        <v>12717</v>
      </c>
      <c r="S41" s="36" t="str">
        <f>IFERROR(VLOOKUP(J41,'Obs Tecnicas'!$D$246:$G$449,3,0),"Hexis")</f>
        <v>ER ANALITICA</v>
      </c>
      <c r="T41" s="36" t="str">
        <f>IFERROR(VLOOKUP(J41,'Obs Tecnicas'!$D$246:$G$449,4,0),"")</f>
        <v>Compartimento de pilhas do instrumento encontra-se oxidado, sendo recomendado sua troca na próxima manutenção</v>
      </c>
      <c r="U41" s="36" t="s">
        <v>1217</v>
      </c>
      <c r="V41" s="36">
        <f t="shared" si="1"/>
        <v>6</v>
      </c>
      <c r="W41" s="36">
        <v>5</v>
      </c>
      <c r="X41" s="36" t="e">
        <f>VLOOKUP(J41,'Controle de equipamento'!$J:$J,1,0)</f>
        <v>#N/A</v>
      </c>
    </row>
    <row r="42" spans="1:1024" s="2" customFormat="1" ht="15" customHeight="1">
      <c r="A42" s="74" t="s">
        <v>67</v>
      </c>
      <c r="B42" s="74" t="s">
        <v>662</v>
      </c>
      <c r="C42" s="79" t="s">
        <v>663</v>
      </c>
      <c r="D42" s="74" t="s">
        <v>668</v>
      </c>
      <c r="E42" s="74" t="s">
        <v>662</v>
      </c>
      <c r="F42" s="79" t="s">
        <v>663</v>
      </c>
      <c r="G42" s="74" t="s">
        <v>549</v>
      </c>
      <c r="H42" s="74" t="s">
        <v>534</v>
      </c>
      <c r="I42" s="74" t="s">
        <v>79</v>
      </c>
      <c r="J42" s="80" t="s">
        <v>926</v>
      </c>
      <c r="K42" s="74" t="s">
        <v>1140</v>
      </c>
      <c r="L42" s="74" t="s">
        <v>82</v>
      </c>
      <c r="M42" s="74" t="s">
        <v>664</v>
      </c>
      <c r="N42" s="74" t="s">
        <v>665</v>
      </c>
      <c r="O42" s="81">
        <v>44068</v>
      </c>
      <c r="P42" s="82">
        <f>IFERROR(VLOOKUP(J42,'Obs Tecnicas'!$D:$I,5,0),O42)</f>
        <v>44370</v>
      </c>
      <c r="Q42" s="81" t="str">
        <f t="shared" ca="1" si="2"/>
        <v>Vencido</v>
      </c>
      <c r="R42" s="83">
        <f>IFERROR(VLOOKUP(J42,'Obs Tecnicas'!$D:$G,2,0),"")</f>
        <v>12668</v>
      </c>
      <c r="S42" s="74" t="str">
        <f>IFERROR(VLOOKUP(J42,'Obs Tecnicas'!$D:$G,3,0),"Hexis")</f>
        <v>ER ANALITICA</v>
      </c>
      <c r="T42" s="74" t="str">
        <f>IFERROR(VLOOKUP(J42,'Obs Tecnicas'!$D:$G,4,0),"")</f>
        <v>Necessário a troca de todos filtros opticos para ajustar os valores de leitura.</v>
      </c>
      <c r="U42" s="2" t="s">
        <v>1217</v>
      </c>
      <c r="V42" s="2">
        <f t="shared" si="1"/>
        <v>6</v>
      </c>
      <c r="W42" s="2">
        <v>5</v>
      </c>
    </row>
    <row r="43" spans="1:1024" s="2" customFormat="1" ht="15" customHeight="1">
      <c r="A43" s="74" t="s">
        <v>67</v>
      </c>
      <c r="B43" s="74" t="s">
        <v>662</v>
      </c>
      <c r="C43" s="79" t="s">
        <v>663</v>
      </c>
      <c r="D43" s="74" t="s">
        <v>668</v>
      </c>
      <c r="E43" s="74" t="s">
        <v>662</v>
      </c>
      <c r="F43" s="79" t="s">
        <v>663</v>
      </c>
      <c r="G43" s="74" t="s">
        <v>549</v>
      </c>
      <c r="H43" s="74" t="s">
        <v>534</v>
      </c>
      <c r="I43" s="74" t="s">
        <v>83</v>
      </c>
      <c r="J43" s="80">
        <v>12587</v>
      </c>
      <c r="K43" s="74" t="s">
        <v>1280</v>
      </c>
      <c r="L43" s="74" t="s">
        <v>1281</v>
      </c>
      <c r="M43" s="74" t="s">
        <v>664</v>
      </c>
      <c r="N43" s="74" t="s">
        <v>665</v>
      </c>
      <c r="O43" s="81">
        <v>44068</v>
      </c>
      <c r="P43" s="82">
        <f>IFERROR(VLOOKUP(J43,'Obs Tecnicas'!$D:$I,5,0),O43)</f>
        <v>44370</v>
      </c>
      <c r="Q43" s="81" t="str">
        <f t="shared" ca="1" si="2"/>
        <v>Vencido</v>
      </c>
      <c r="R43" s="83">
        <f>IFERROR(VLOOKUP(J43,'Obs Tecnicas'!$D:$G,2,0),"")</f>
        <v>12666</v>
      </c>
      <c r="S43" s="74" t="str">
        <f>IFERROR(VLOOKUP(J43,'Obs Tecnicas'!$D:$G,3,0),"Hexis")</f>
        <v>ER ANALITICA</v>
      </c>
      <c r="T43" s="74">
        <f>IFERROR(VLOOKUP(J43,'Obs Tecnicas'!$D:$G,4,0),"")</f>
        <v>0</v>
      </c>
      <c r="U43" s="2" t="s">
        <v>1217</v>
      </c>
      <c r="V43" s="2">
        <f t="shared" si="1"/>
        <v>6</v>
      </c>
      <c r="W43" s="2">
        <v>3</v>
      </c>
    </row>
    <row r="44" spans="1:1024" s="2" customFormat="1" ht="15" customHeight="1">
      <c r="A44" s="74" t="s">
        <v>67</v>
      </c>
      <c r="B44" s="74" t="s">
        <v>662</v>
      </c>
      <c r="C44" s="79" t="s">
        <v>663</v>
      </c>
      <c r="D44" s="74" t="s">
        <v>668</v>
      </c>
      <c r="E44" s="74" t="s">
        <v>662</v>
      </c>
      <c r="F44" s="79" t="s">
        <v>663</v>
      </c>
      <c r="G44" s="74" t="s">
        <v>549</v>
      </c>
      <c r="H44" s="74" t="s">
        <v>534</v>
      </c>
      <c r="I44" s="74" t="s">
        <v>86</v>
      </c>
      <c r="J44" s="80">
        <v>768951</v>
      </c>
      <c r="K44" s="74" t="s">
        <v>1140</v>
      </c>
      <c r="L44" s="74" t="s">
        <v>137</v>
      </c>
      <c r="M44" s="74" t="s">
        <v>664</v>
      </c>
      <c r="N44" s="74" t="s">
        <v>665</v>
      </c>
      <c r="O44" s="81">
        <v>44068</v>
      </c>
      <c r="P44" s="82">
        <f>IFERROR(VLOOKUP(J44,'Obs Tecnicas'!$D:$I,5,0),O44)</f>
        <v>44370</v>
      </c>
      <c r="Q44" s="81" t="str">
        <f t="shared" ca="1" si="2"/>
        <v>Vencido</v>
      </c>
      <c r="R44" s="83">
        <f>IFERROR(VLOOKUP(J44,'Obs Tecnicas'!$D:$G,2,0),"")</f>
        <v>12661</v>
      </c>
      <c r="S44" s="74" t="str">
        <f>IFERROR(VLOOKUP(J44,'Obs Tecnicas'!$D:$G,3,0),"Hexis")</f>
        <v>ER ANALITICA</v>
      </c>
      <c r="T44" s="74">
        <f>IFERROR(VLOOKUP(J44,'Obs Tecnicas'!$D:$G,4,0),"")</f>
        <v>0</v>
      </c>
      <c r="U44" s="2" t="s">
        <v>1217</v>
      </c>
      <c r="V44" s="2">
        <f t="shared" si="1"/>
        <v>6</v>
      </c>
      <c r="W44" s="2">
        <v>3</v>
      </c>
    </row>
    <row r="45" spans="1:1024" ht="15" customHeight="1">
      <c r="A45" s="74" t="s">
        <v>67</v>
      </c>
      <c r="B45" s="74" t="s">
        <v>558</v>
      </c>
      <c r="C45" s="98" t="s">
        <v>559</v>
      </c>
      <c r="D45" s="74" t="s">
        <v>560</v>
      </c>
      <c r="E45" s="74" t="s">
        <v>561</v>
      </c>
      <c r="F45" s="79" t="s">
        <v>562</v>
      </c>
      <c r="G45" s="74" t="s">
        <v>323</v>
      </c>
      <c r="H45" s="74" t="s">
        <v>534</v>
      </c>
      <c r="I45" s="74" t="s">
        <v>86</v>
      </c>
      <c r="J45" s="87">
        <v>2983032</v>
      </c>
      <c r="K45" s="74" t="s">
        <v>136</v>
      </c>
      <c r="L45" s="74" t="s">
        <v>137</v>
      </c>
      <c r="M45" s="74" t="s">
        <v>554</v>
      </c>
      <c r="N45" s="74" t="s">
        <v>555</v>
      </c>
      <c r="O45" s="81"/>
      <c r="P45" s="82">
        <f>IFERROR(VLOOKUP(J45,'Obs Tecnicas'!$D:$I,5,0),O45)</f>
        <v>44407</v>
      </c>
      <c r="Q45" s="81" t="str">
        <f t="shared" ca="1" si="2"/>
        <v>Vencido</v>
      </c>
      <c r="R45" s="83">
        <f>IFERROR(VLOOKUP(J45,'Obs Tecnicas'!$D:$G,2,0),"")</f>
        <v>13317</v>
      </c>
      <c r="S45" s="74" t="str">
        <f>IFERROR(VLOOKUP(J45,'Obs Tecnicas'!$D:$G,3,0),"Hexis")</f>
        <v>ER ANALITICA</v>
      </c>
      <c r="T45" s="74">
        <f>IFERROR(VLOOKUP(J45,'Obs Tecnicas'!$D:$G,4,0),"")</f>
        <v>0</v>
      </c>
      <c r="U45" s="2" t="s">
        <v>1217</v>
      </c>
      <c r="V45" s="84">
        <f>IF(P45&lt;&gt;"",MONTH(P45),"")</f>
        <v>7</v>
      </c>
      <c r="W45" s="84">
        <v>7</v>
      </c>
      <c r="X45" s="2" t="e">
        <f>VLOOKUP(J45,Adicionados!B:M,12,0)</f>
        <v>#N/A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96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</row>
    <row r="46" spans="1:1024" ht="15" customHeight="1">
      <c r="A46" s="74" t="s">
        <v>67</v>
      </c>
      <c r="B46" s="74" t="s">
        <v>558</v>
      </c>
      <c r="C46" s="98" t="s">
        <v>559</v>
      </c>
      <c r="D46" s="74" t="s">
        <v>560</v>
      </c>
      <c r="E46" s="74" t="s">
        <v>561</v>
      </c>
      <c r="F46" s="79" t="s">
        <v>562</v>
      </c>
      <c r="G46" s="74" t="s">
        <v>323</v>
      </c>
      <c r="H46" s="74" t="s">
        <v>534</v>
      </c>
      <c r="I46" s="74" t="s">
        <v>83</v>
      </c>
      <c r="J46" s="80" t="s">
        <v>576</v>
      </c>
      <c r="K46" s="74" t="s">
        <v>84</v>
      </c>
      <c r="L46" s="74" t="s">
        <v>577</v>
      </c>
      <c r="M46" s="74" t="s">
        <v>554</v>
      </c>
      <c r="N46" s="74" t="s">
        <v>555</v>
      </c>
      <c r="O46" s="81">
        <v>44407</v>
      </c>
      <c r="P46" s="82">
        <f>IFERROR(VLOOKUP(J46,'Obs Tecnicas'!$D:$I,5,0),O46)</f>
        <v>44407</v>
      </c>
      <c r="Q46" s="81" t="str">
        <f t="shared" ca="1" si="2"/>
        <v>Vencido</v>
      </c>
      <c r="R46" s="83">
        <f>IFERROR(VLOOKUP(J46,'Obs Tecnicas'!$D:$G,2,0),"")</f>
        <v>13318</v>
      </c>
      <c r="S46" s="74" t="str">
        <f>IFERROR(VLOOKUP(J46,'Obs Tecnicas'!$D:$G,3,0),"Hexis")</f>
        <v>ER ANALITICA</v>
      </c>
      <c r="T46" s="74">
        <f>IFERROR(VLOOKUP(J46,'Obs Tecnicas'!$D:$G,4,0),"")</f>
        <v>0</v>
      </c>
      <c r="U46" s="2" t="s">
        <v>354</v>
      </c>
      <c r="V46" s="84">
        <f>IF(P46&lt;&gt;"",MONTH(P46),"")</f>
        <v>7</v>
      </c>
      <c r="W46" s="84">
        <v>9</v>
      </c>
      <c r="X46" s="2">
        <f>VLOOKUP(J46,Adicionados!B:M,12,0)</f>
        <v>0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96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</row>
  </sheetData>
  <autoFilter ref="A1:W44" xr:uid="{00000000-0009-0000-0000-000006000000}"/>
  <conditionalFormatting sqref="O3">
    <cfRule type="expression" dxfId="212" priority="18">
      <formula>IF(O3&lt;=TODAY()-365,1)</formula>
    </cfRule>
    <cfRule type="expression" dxfId="211" priority="19">
      <formula>IF(O3&lt;(TODAY())-320,1)</formula>
    </cfRule>
    <cfRule type="expression" dxfId="210" priority="20">
      <formula>IF(O3&lt;(TODAY())+0,1)</formula>
    </cfRule>
  </conditionalFormatting>
  <conditionalFormatting sqref="O4">
    <cfRule type="expression" dxfId="209" priority="21">
      <formula>IF(O4&lt;=TODAY()-365,1)</formula>
    </cfRule>
    <cfRule type="expression" dxfId="208" priority="22">
      <formula>IF(O4&lt;(TODAY())-320,1)</formula>
    </cfRule>
    <cfRule type="expression" dxfId="207" priority="23">
      <formula>IF(O4&lt;(TODAY())+0,1)</formula>
    </cfRule>
  </conditionalFormatting>
  <conditionalFormatting sqref="O5">
    <cfRule type="expression" dxfId="206" priority="24">
      <formula>IF(O5&lt;=TODAY()-365,1)</formula>
    </cfRule>
    <cfRule type="expression" dxfId="205" priority="25">
      <formula>IF(O5&lt;(TODAY())-320,1)</formula>
    </cfRule>
    <cfRule type="expression" dxfId="204" priority="26">
      <formula>IF(O5&lt;(TODAY())+0,1)</formula>
    </cfRule>
  </conditionalFormatting>
  <conditionalFormatting sqref="O7">
    <cfRule type="expression" dxfId="203" priority="27">
      <formula>IF(O7&lt;=TODAY()-365,1)</formula>
    </cfRule>
    <cfRule type="expression" dxfId="202" priority="28">
      <formula>IF(O7&lt;(TODAY())-320,1)</formula>
    </cfRule>
    <cfRule type="expression" dxfId="201" priority="29">
      <formula>IF(O7&lt;(TODAY())+0,1)</formula>
    </cfRule>
  </conditionalFormatting>
  <conditionalFormatting sqref="O8:O9">
    <cfRule type="expression" dxfId="200" priority="30">
      <formula>IF(O8&lt;=TODAY()-365,1)</formula>
    </cfRule>
    <cfRule type="expression" dxfId="199" priority="31">
      <formula>IF(O8&lt;(TODAY())-320,1)</formula>
    </cfRule>
    <cfRule type="expression" dxfId="198" priority="32">
      <formula>IF(O8&lt;(TODAY())+0,1)</formula>
    </cfRule>
  </conditionalFormatting>
  <conditionalFormatting sqref="O10">
    <cfRule type="expression" dxfId="197" priority="33">
      <formula>IF(O10&lt;=TODAY()-365,1)</formula>
    </cfRule>
    <cfRule type="expression" dxfId="196" priority="34">
      <formula>IF(O10&lt;(TODAY())-320,1)</formula>
    </cfRule>
    <cfRule type="expression" dxfId="195" priority="35">
      <formula>IF(O10&lt;(TODAY())+0,1)</formula>
    </cfRule>
  </conditionalFormatting>
  <conditionalFormatting sqref="O11">
    <cfRule type="expression" dxfId="194" priority="36">
      <formula>IF(O11&lt;=TODAY()-365,1)</formula>
    </cfRule>
    <cfRule type="expression" dxfId="193" priority="37">
      <formula>IF(O11&lt;(TODAY())-320,1)</formula>
    </cfRule>
    <cfRule type="expression" dxfId="192" priority="38">
      <formula>IF(O11&lt;(TODAY())+0,1)</formula>
    </cfRule>
  </conditionalFormatting>
  <conditionalFormatting sqref="O12">
    <cfRule type="expression" dxfId="191" priority="39">
      <formula>IF(O12&lt;=TODAY()-365,1)</formula>
    </cfRule>
    <cfRule type="expression" dxfId="190" priority="40">
      <formula>IF(O12&lt;(TODAY())-320,1)</formula>
    </cfRule>
    <cfRule type="expression" dxfId="189" priority="41">
      <formula>IF(O12&lt;(TODAY())+0,1)</formula>
    </cfRule>
  </conditionalFormatting>
  <conditionalFormatting sqref="O13">
    <cfRule type="expression" dxfId="188" priority="42">
      <formula>IF(O13&lt;=TODAY()-365,1)</formula>
    </cfRule>
    <cfRule type="expression" dxfId="187" priority="43">
      <formula>IF(O13&lt;(TODAY())-320,1)</formula>
    </cfRule>
    <cfRule type="expression" dxfId="186" priority="44">
      <formula>IF(O13&lt;(TODAY())+0,1)</formula>
    </cfRule>
  </conditionalFormatting>
  <conditionalFormatting sqref="K13:N13 E13:I13 B13:C1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expression" dxfId="185" priority="46">
      <formula>IF(O14&lt;=TODAY()-365,1)</formula>
    </cfRule>
    <cfRule type="expression" dxfId="184" priority="47">
      <formula>IF(O14&lt;(TODAY())-320,1)</formula>
    </cfRule>
    <cfRule type="expression" dxfId="183" priority="48">
      <formula>IF(O14&lt;(TODAY())+0,1)</formula>
    </cfRule>
  </conditionalFormatting>
  <conditionalFormatting sqref="E14:F1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">
    <cfRule type="expression" dxfId="182" priority="50">
      <formula>IF(O15&lt;=TODAY()-365,1)</formula>
    </cfRule>
    <cfRule type="expression" dxfId="181" priority="51">
      <formula>IF(O15&lt;(TODAY())-320,1)</formula>
    </cfRule>
    <cfRule type="expression" dxfId="180" priority="52">
      <formula>IF(O15&lt;(TODAY())+0,1)</formula>
    </cfRule>
  </conditionalFormatting>
  <conditionalFormatting sqref="O16">
    <cfRule type="expression" dxfId="179" priority="53">
      <formula>IF(O16&lt;=TODAY()-365,1)</formula>
    </cfRule>
    <cfRule type="expression" dxfId="178" priority="54">
      <formula>IF(O16&lt;(TODAY())-320,1)</formula>
    </cfRule>
    <cfRule type="expression" dxfId="177" priority="55">
      <formula>IF(O16&lt;(TODAY())+0,1)</formula>
    </cfRule>
  </conditionalFormatting>
  <conditionalFormatting sqref="O17">
    <cfRule type="expression" dxfId="176" priority="56">
      <formula>IF(O17&lt;=TODAY()-365,1)</formula>
    </cfRule>
    <cfRule type="expression" dxfId="175" priority="57">
      <formula>IF(O17&lt;(TODAY())-320,1)</formula>
    </cfRule>
    <cfRule type="expression" dxfId="174" priority="58">
      <formula>IF(O17&lt;(TODAY())+0,1)</formula>
    </cfRule>
  </conditionalFormatting>
  <conditionalFormatting sqref="O18">
    <cfRule type="expression" dxfId="173" priority="59">
      <formula>IF(O18&lt;=TODAY()-365,1)</formula>
    </cfRule>
    <cfRule type="expression" dxfId="172" priority="60">
      <formula>IF(O18&lt;(TODAY())-320,1)</formula>
    </cfRule>
    <cfRule type="expression" dxfId="171" priority="61">
      <formula>IF(O18&lt;(TODAY())+0,1)</formula>
    </cfRule>
  </conditionalFormatting>
  <conditionalFormatting sqref="O19">
    <cfRule type="expression" dxfId="170" priority="62">
      <formula>IF(O19&lt;=TODAY()-365,1)</formula>
    </cfRule>
    <cfRule type="expression" dxfId="169" priority="63">
      <formula>IF(O19&lt;(TODAY())-320,1)</formula>
    </cfRule>
    <cfRule type="expression" dxfId="168" priority="64">
      <formula>IF(O19&lt;(TODAY())+0,1)</formula>
    </cfRule>
  </conditionalFormatting>
  <conditionalFormatting sqref="O20">
    <cfRule type="expression" dxfId="167" priority="65">
      <formula>IF(O20&lt;=TODAY()-365,1)</formula>
    </cfRule>
    <cfRule type="expression" dxfId="166" priority="66">
      <formula>IF(O20&lt;(TODAY())-320,1)</formula>
    </cfRule>
    <cfRule type="expression" dxfId="165" priority="67">
      <formula>IF(O20&lt;(TODAY())+0,1)</formula>
    </cfRule>
  </conditionalFormatting>
  <conditionalFormatting sqref="O22">
    <cfRule type="expression" dxfId="164" priority="68">
      <formula>IF(O22&lt;=TODAY()-365,1)</formula>
    </cfRule>
    <cfRule type="expression" dxfId="163" priority="69">
      <formula>IF(O22&lt;(TODAY())-320,1)</formula>
    </cfRule>
    <cfRule type="expression" dxfId="162" priority="70">
      <formula>IF(O22&lt;(TODAY())+0,1)</formula>
    </cfRule>
  </conditionalFormatting>
  <conditionalFormatting sqref="O23">
    <cfRule type="expression" dxfId="161" priority="71">
      <formula>IF(O23&lt;=TODAY()-365,1)</formula>
    </cfRule>
    <cfRule type="expression" dxfId="160" priority="72">
      <formula>IF(O23&lt;(TODAY())-320,1)</formula>
    </cfRule>
    <cfRule type="expression" dxfId="159" priority="73">
      <formula>IF(O23&lt;(TODAY())+0,1)</formula>
    </cfRule>
  </conditionalFormatting>
  <conditionalFormatting sqref="E23:F2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expression" dxfId="158" priority="75">
      <formula>IF(O24&lt;=TODAY()-365,1)</formula>
    </cfRule>
    <cfRule type="expression" dxfId="157" priority="76">
      <formula>IF(O24&lt;(TODAY())-320,1)</formula>
    </cfRule>
    <cfRule type="expression" dxfId="156" priority="77">
      <formula>IF(O24&lt;(TODAY())+0,1)</formula>
    </cfRule>
  </conditionalFormatting>
  <conditionalFormatting sqref="O25">
    <cfRule type="expression" dxfId="155" priority="78">
      <formula>IF(O25&lt;=TODAY()-365,1)</formula>
    </cfRule>
    <cfRule type="expression" dxfId="154" priority="79">
      <formula>IF(O25&lt;(TODAY())-320,1)</formula>
    </cfRule>
    <cfRule type="expression" dxfId="153" priority="80">
      <formula>IF(O25&lt;(TODAY())+0,1)</formula>
    </cfRule>
  </conditionalFormatting>
  <conditionalFormatting sqref="O26">
    <cfRule type="expression" dxfId="152" priority="81">
      <formula>IF(O26&lt;=TODAY()-365,1)</formula>
    </cfRule>
    <cfRule type="expression" dxfId="151" priority="82">
      <formula>IF(O26&lt;(TODAY())-320,1)</formula>
    </cfRule>
    <cfRule type="expression" dxfId="150" priority="83">
      <formula>IF(O26&lt;(TODAY())+0,1)</formula>
    </cfRule>
  </conditionalFormatting>
  <conditionalFormatting sqref="O27">
    <cfRule type="expression" dxfId="149" priority="84">
      <formula>IF(O27&lt;=TODAY()-365,1)</formula>
    </cfRule>
    <cfRule type="expression" dxfId="148" priority="85">
      <formula>IF(O27&lt;(TODAY())-320,1)</formula>
    </cfRule>
    <cfRule type="expression" dxfId="147" priority="86">
      <formula>IF(O27&lt;(TODAY())+0,1)</formula>
    </cfRule>
  </conditionalFormatting>
  <conditionalFormatting sqref="O28">
    <cfRule type="expression" dxfId="146" priority="87">
      <formula>IF(O28&lt;=TODAY()-365,1)</formula>
    </cfRule>
    <cfRule type="expression" dxfId="145" priority="88">
      <formula>IF(O28&lt;(TODAY())-320,1)</formula>
    </cfRule>
    <cfRule type="expression" dxfId="144" priority="89">
      <formula>IF(O28&lt;(TODAY())+0,1)</formula>
    </cfRule>
  </conditionalFormatting>
  <conditionalFormatting sqref="O29">
    <cfRule type="expression" dxfId="143" priority="90">
      <formula>IF(O29&lt;=TODAY()-365,1)</formula>
    </cfRule>
    <cfRule type="expression" dxfId="142" priority="91">
      <formula>IF(O29&lt;(TODAY())-320,1)</formula>
    </cfRule>
    <cfRule type="expression" dxfId="141" priority="92">
      <formula>IF(O29&lt;(TODAY())+0,1)</formula>
    </cfRule>
  </conditionalFormatting>
  <conditionalFormatting sqref="O30">
    <cfRule type="expression" dxfId="140" priority="93">
      <formula>IF(O30&lt;=TODAY()-365,1)</formula>
    </cfRule>
    <cfRule type="expression" dxfId="139" priority="94">
      <formula>IF(O30&lt;(TODAY())-320,1)</formula>
    </cfRule>
    <cfRule type="expression" dxfId="138" priority="95">
      <formula>IF(O30&lt;(TODAY())+0,1)</formula>
    </cfRule>
  </conditionalFormatting>
  <conditionalFormatting sqref="O31:O32">
    <cfRule type="expression" dxfId="137" priority="96">
      <formula>IF(O31&lt;=TODAY()-365,1)</formula>
    </cfRule>
    <cfRule type="expression" dxfId="136" priority="97">
      <formula>IF(O31&lt;(TODAY())-320,1)</formula>
    </cfRule>
    <cfRule type="expression" dxfId="135" priority="98">
      <formula>IF(O31&lt;(TODAY())+0,1)</formula>
    </cfRule>
  </conditionalFormatting>
  <conditionalFormatting sqref="O33">
    <cfRule type="expression" dxfId="134" priority="99">
      <formula>IF(O33&lt;=TODAY()-365,1)</formula>
    </cfRule>
    <cfRule type="expression" dxfId="133" priority="100">
      <formula>IF(O33&lt;(TODAY())-320,1)</formula>
    </cfRule>
    <cfRule type="expression" dxfId="132" priority="101">
      <formula>IF(O33&lt;(TODAY())+0,1)</formula>
    </cfRule>
  </conditionalFormatting>
  <conditionalFormatting sqref="O34">
    <cfRule type="expression" dxfId="131" priority="102">
      <formula>IF(O34&lt;=TODAY()-365,1)</formula>
    </cfRule>
    <cfRule type="expression" dxfId="130" priority="103">
      <formula>IF(O34&lt;(TODAY())-320,1)</formula>
    </cfRule>
    <cfRule type="expression" dxfId="129" priority="104">
      <formula>IF(O34&lt;(TODAY())+0,1)</formula>
    </cfRule>
  </conditionalFormatting>
  <conditionalFormatting sqref="O35">
    <cfRule type="expression" dxfId="128" priority="105">
      <formula>IF(O35&lt;=TODAY()-365,1)</formula>
    </cfRule>
    <cfRule type="expression" dxfId="127" priority="106">
      <formula>IF(O35&lt;(TODAY())-320,1)</formula>
    </cfRule>
    <cfRule type="expression" dxfId="126" priority="107">
      <formula>IF(O35&lt;(TODAY())+0,1)</formula>
    </cfRule>
  </conditionalFormatting>
  <conditionalFormatting sqref="O36">
    <cfRule type="expression" dxfId="125" priority="108">
      <formula>IF(O36&lt;=TODAY()-365,1)</formula>
    </cfRule>
    <cfRule type="expression" dxfId="124" priority="109">
      <formula>IF(O36&lt;(TODAY())-320,1)</formula>
    </cfRule>
    <cfRule type="expression" dxfId="123" priority="110">
      <formula>IF(O36&lt;(TODAY())+0,1)</formula>
    </cfRule>
  </conditionalFormatting>
  <conditionalFormatting sqref="O37">
    <cfRule type="expression" dxfId="122" priority="111">
      <formula>IF(O37&lt;=TODAY()-365,1)</formula>
    </cfRule>
    <cfRule type="expression" dxfId="121" priority="112">
      <formula>IF(O37&lt;(TODAY())-320,1)</formula>
    </cfRule>
    <cfRule type="expression" dxfId="120" priority="113">
      <formula>IF(O37&lt;(TODAY())+0,1)</formula>
    </cfRule>
  </conditionalFormatting>
  <conditionalFormatting sqref="O38">
    <cfRule type="expression" dxfId="119" priority="114">
      <formula>IF(O38&lt;=TODAY()-365,1)</formula>
    </cfRule>
    <cfRule type="expression" dxfId="118" priority="115">
      <formula>IF(O38&lt;(TODAY())-320,1)</formula>
    </cfRule>
    <cfRule type="expression" dxfId="117" priority="116">
      <formula>IF(O38&lt;(TODAY())+0,1)</formula>
    </cfRule>
  </conditionalFormatting>
  <conditionalFormatting sqref="Q2:Q39">
    <cfRule type="expression" dxfId="116" priority="117">
      <formula>IF(O2&lt;=TODAY()-365,1)</formula>
    </cfRule>
    <cfRule type="expression" dxfId="115" priority="118">
      <formula>IF(O2&lt;(TODAY())-320,1)</formula>
    </cfRule>
    <cfRule type="expression" dxfId="114" priority="119">
      <formula>IF(O2&lt;(TODAY())+0,1)</formula>
    </cfRule>
  </conditionalFormatting>
  <conditionalFormatting sqref="O40">
    <cfRule type="expression" dxfId="113" priority="120">
      <formula>IF(O40&lt;=TODAY()-365,1)</formula>
    </cfRule>
    <cfRule type="expression" dxfId="112" priority="121">
      <formula>IF(O40&lt;(TODAY())-320,1)</formula>
    </cfRule>
    <cfRule type="expression" dxfId="111" priority="122">
      <formula>IF(O40&lt;(TODAY())+0,1)</formula>
    </cfRule>
  </conditionalFormatting>
  <conditionalFormatting sqref="Q40">
    <cfRule type="expression" dxfId="110" priority="123">
      <formula>IF(P40&lt;=TODAY()-365,1)</formula>
    </cfRule>
    <cfRule type="expression" dxfId="109" priority="124">
      <formula>IF(P40&lt;(TODAY())-270,1)</formula>
    </cfRule>
    <cfRule type="expression" dxfId="108" priority="125">
      <formula>IF(P40&lt;(TODAY())+0,1)</formula>
    </cfRule>
  </conditionalFormatting>
  <conditionalFormatting sqref="O41">
    <cfRule type="expression" dxfId="107" priority="126">
      <formula>IF(O41&lt;=TODAY()-365,1)</formula>
    </cfRule>
    <cfRule type="expression" dxfId="106" priority="127">
      <formula>IF(O41&lt;(TODAY())-320,1)</formula>
    </cfRule>
    <cfRule type="expression" dxfId="105" priority="128">
      <formula>IF(O41&lt;(TODAY())+0,1)</formula>
    </cfRule>
  </conditionalFormatting>
  <conditionalFormatting sqref="Q41">
    <cfRule type="expression" dxfId="104" priority="129">
      <formula>IF(P41&lt;=TODAY()-365,1)</formula>
    </cfRule>
    <cfRule type="expression" dxfId="103" priority="130">
      <formula>IF(P41&lt;(TODAY())-270,1)</formula>
    </cfRule>
    <cfRule type="expression" dxfId="102" priority="131">
      <formula>IF(P41&lt;(TODAY())+0,1)</formula>
    </cfRule>
  </conditionalFormatting>
  <conditionalFormatting sqref="O42">
    <cfRule type="expression" dxfId="101" priority="132">
      <formula>IF(O42&lt;=TODAY()-365,1)</formula>
    </cfRule>
    <cfRule type="expression" dxfId="100" priority="133">
      <formula>IF(O42&lt;(TODAY())-320,1)</formula>
    </cfRule>
    <cfRule type="expression" dxfId="99" priority="134">
      <formula>IF(O42&lt;(TODAY())+0,1)</formula>
    </cfRule>
  </conditionalFormatting>
  <conditionalFormatting sqref="Q42">
    <cfRule type="expression" dxfId="98" priority="135">
      <formula>IF(P42&lt;=TODAY()-365,1)</formula>
    </cfRule>
    <cfRule type="expression" dxfId="97" priority="136">
      <formula>IF(P42&lt;(TODAY())-270,1)</formula>
    </cfRule>
    <cfRule type="expression" dxfId="96" priority="137">
      <formula>IF(P42&lt;(TODAY())+0,1)</formula>
    </cfRule>
  </conditionalFormatting>
  <conditionalFormatting sqref="O43">
    <cfRule type="expression" dxfId="95" priority="138">
      <formula>IF(O43&lt;=TODAY()-365,1)</formula>
    </cfRule>
    <cfRule type="expression" dxfId="94" priority="139">
      <formula>IF(O43&lt;(TODAY())-320,1)</formula>
    </cfRule>
    <cfRule type="expression" dxfId="93" priority="140">
      <formula>IF(O43&lt;(TODAY())+0,1)</formula>
    </cfRule>
  </conditionalFormatting>
  <conditionalFormatting sqref="Q43">
    <cfRule type="expression" dxfId="92" priority="141">
      <formula>IF(P43&lt;=TODAY()-365,1)</formula>
    </cfRule>
    <cfRule type="expression" dxfId="91" priority="142">
      <formula>IF(P43&lt;(TODAY())-270,1)</formula>
    </cfRule>
    <cfRule type="expression" dxfId="90" priority="143">
      <formula>IF(P43&lt;(TODAY())+0,1)</formula>
    </cfRule>
  </conditionalFormatting>
  <conditionalFormatting sqref="O44">
    <cfRule type="expression" dxfId="89" priority="144">
      <formula>IF(O44&lt;=TODAY()-365,1)</formula>
    </cfRule>
    <cfRule type="expression" dxfId="88" priority="145">
      <formula>IF(O44&lt;(TODAY())-320,1)</formula>
    </cfRule>
    <cfRule type="expression" dxfId="87" priority="146">
      <formula>IF(O44&lt;(TODAY())+0,1)</formula>
    </cfRule>
  </conditionalFormatting>
  <conditionalFormatting sqref="Q44">
    <cfRule type="expression" dxfId="86" priority="147">
      <formula>IF(P44&lt;=TODAY()-365,1)</formula>
    </cfRule>
    <cfRule type="expression" dxfId="85" priority="148">
      <formula>IF(P44&lt;(TODAY())-270,1)</formula>
    </cfRule>
    <cfRule type="expression" dxfId="84" priority="149">
      <formula>IF(P44&lt;(TODAY())+0,1)</formula>
    </cfRule>
  </conditionalFormatting>
  <conditionalFormatting sqref="O45">
    <cfRule type="expression" dxfId="83" priority="10">
      <formula>IF(O45&lt;=TODAY()-365,1)</formula>
    </cfRule>
    <cfRule type="expression" dxfId="82" priority="11">
      <formula>IF(O45&lt;(TODAY())-320,1)</formula>
    </cfRule>
    <cfRule type="expression" dxfId="81" priority="12">
      <formula>IF(O45&lt;(TODAY())+0,1)</formula>
    </cfRule>
  </conditionalFormatting>
  <conditionalFormatting sqref="Q45">
    <cfRule type="expression" dxfId="80" priority="13">
      <formula>IF(P45&lt;=TODAY()-365,1)</formula>
    </cfRule>
    <cfRule type="expression" dxfId="79" priority="14">
      <formula>IF(P45&lt;(TODAY())-270,1)</formula>
    </cfRule>
    <cfRule type="expression" dxfId="78" priority="15">
      <formula>IF(P45&lt;(TODAY())+0,1)</formula>
    </cfRule>
  </conditionalFormatting>
  <conditionalFormatting sqref="G45:H45 L45:N45 B45:C4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5:N45 B45:H45">
    <cfRule type="containsBlanks" dxfId="77" priority="9">
      <formula>LEN(TRIM(B45))=0</formula>
    </cfRule>
  </conditionalFormatting>
  <conditionalFormatting sqref="O46">
    <cfRule type="expression" dxfId="76" priority="2">
      <formula>IF(O46&lt;=TODAY()-365,1)</formula>
    </cfRule>
    <cfRule type="expression" dxfId="75" priority="3">
      <formula>IF(O46&lt;(TODAY())-320,1)</formula>
    </cfRule>
    <cfRule type="expression" dxfId="74" priority="4">
      <formula>IF(O46&lt;(TODAY())+0,1)</formula>
    </cfRule>
  </conditionalFormatting>
  <conditionalFormatting sqref="Q46">
    <cfRule type="expression" dxfId="73" priority="5">
      <formula>IF(P46&lt;=TODAY()-365,1)</formula>
    </cfRule>
    <cfRule type="expression" dxfId="72" priority="6">
      <formula>IF(P46&lt;(TODAY())-270,1)</formula>
    </cfRule>
    <cfRule type="expression" dxfId="71" priority="7">
      <formula>IF(P46&lt;(TODAY())+0,1)</formula>
    </cfRule>
  </conditionalFormatting>
  <conditionalFormatting sqref="M46:N46 H46 B46:C4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H46 M46:N46">
    <cfRule type="containsBlanks" dxfId="70" priority="1">
      <formula>LEN(TRIM(B46))=0</formula>
    </cfRule>
  </conditionalFormatting>
  <dataValidations disablePrompts="1" count="3">
    <dataValidation type="list" allowBlank="1" showInputMessage="1" showErrorMessage="1" sqref="U1:V1 U2:U41" xr:uid="{00000000-0002-0000-0600-000000000000}">
      <formula1>"ADICIONADO,REALIZADO,DESATIVADO,NÃO ENCONTRADO,AGENDADO,SEM RETORNO DO OWNER"</formula1>
      <formula2>0</formula2>
    </dataValidation>
    <dataValidation type="list" allowBlank="1" showInputMessage="1" showErrorMessage="1" sqref="U42:U44" xr:uid="{00000000-0002-0000-0600-000001000000}">
      <formula1>"ADICIONADO,REALIZADO,DESATIVADO,NÃO ENCONTRADO,AGENDADO,SEM RETORNO DO OWNER,EM CONTATO,CONTATO FEITO,EM CONSERTO INTERNO,AGUARDANDO RETORNO "</formula1>
      <formula2>0</formula2>
    </dataValidation>
    <dataValidation type="list" allowBlank="1" showInputMessage="1" showErrorMessage="1" sqref="U45:U46" xr:uid="{00000000-0002-0000-0200-000001000000}">
      <formula1>"ADICIONADO,REALIZADO,DESATIVADO,NÃO ENCONTRADO,AGENDADO,SEM RETORNO DO OWNER,EM CONTATO,CONTATO FEITO,CONSERTO INTERNO,AGUARDANDO RETORNO "</formula1>
      <formula2>0</formula2>
    </dataValidation>
  </dataValidations>
  <hyperlinks>
    <hyperlink ref="F2" r:id="rId1" xr:uid="{00000000-0004-0000-0600-000000000000}"/>
    <hyperlink ref="C3" r:id="rId2" xr:uid="{00000000-0004-0000-0600-000001000000}"/>
    <hyperlink ref="F3" r:id="rId3" xr:uid="{00000000-0004-0000-0600-000002000000}"/>
    <hyperlink ref="C4" r:id="rId4" xr:uid="{00000000-0004-0000-0600-000003000000}"/>
    <hyperlink ref="F4" r:id="rId5" xr:uid="{00000000-0004-0000-0600-000004000000}"/>
    <hyperlink ref="C6" r:id="rId6" xr:uid="{00000000-0004-0000-0600-000005000000}"/>
    <hyperlink ref="F6" r:id="rId7" xr:uid="{00000000-0004-0000-0600-000006000000}"/>
    <hyperlink ref="F7" r:id="rId8" xr:uid="{00000000-0004-0000-0600-000007000000}"/>
    <hyperlink ref="C8" r:id="rId9" xr:uid="{00000000-0004-0000-0600-000008000000}"/>
    <hyperlink ref="F8" r:id="rId10" xr:uid="{00000000-0004-0000-0600-000009000000}"/>
    <hyperlink ref="C9" r:id="rId11" xr:uid="{00000000-0004-0000-0600-00000A000000}"/>
    <hyperlink ref="F9" r:id="rId12" xr:uid="{00000000-0004-0000-0600-00000B000000}"/>
    <hyperlink ref="C10" r:id="rId13" xr:uid="{00000000-0004-0000-0600-00000C000000}"/>
    <hyperlink ref="F10" r:id="rId14" xr:uid="{00000000-0004-0000-0600-00000D000000}"/>
    <hyperlink ref="C11" r:id="rId15" xr:uid="{00000000-0004-0000-0600-00000E000000}"/>
    <hyperlink ref="F11" r:id="rId16" xr:uid="{00000000-0004-0000-0600-00000F000000}"/>
    <hyperlink ref="C12" r:id="rId17" xr:uid="{00000000-0004-0000-0600-000010000000}"/>
    <hyperlink ref="F12" r:id="rId18" xr:uid="{00000000-0004-0000-0600-000011000000}"/>
    <hyperlink ref="C13" r:id="rId19" xr:uid="{00000000-0004-0000-0600-000012000000}"/>
    <hyperlink ref="C14" r:id="rId20" xr:uid="{00000000-0004-0000-0600-000013000000}"/>
    <hyperlink ref="F15" r:id="rId21" xr:uid="{00000000-0004-0000-0600-000014000000}"/>
    <hyperlink ref="F16" r:id="rId22" xr:uid="{00000000-0004-0000-0600-000015000000}"/>
    <hyperlink ref="F17" r:id="rId23" xr:uid="{00000000-0004-0000-0600-000016000000}"/>
    <hyperlink ref="C18" r:id="rId24" xr:uid="{00000000-0004-0000-0600-000017000000}"/>
    <hyperlink ref="F18" r:id="rId25" xr:uid="{00000000-0004-0000-0600-000018000000}"/>
    <hyperlink ref="F19" r:id="rId26" xr:uid="{00000000-0004-0000-0600-000019000000}"/>
    <hyperlink ref="F20" r:id="rId27" xr:uid="{00000000-0004-0000-0600-00001A000000}"/>
    <hyperlink ref="C21" r:id="rId28" xr:uid="{00000000-0004-0000-0600-00001B000000}"/>
    <hyperlink ref="C26" r:id="rId29" xr:uid="{00000000-0004-0000-0600-00001C000000}"/>
    <hyperlink ref="F26" r:id="rId30" xr:uid="{00000000-0004-0000-0600-00001D000000}"/>
    <hyperlink ref="C27" r:id="rId31" xr:uid="{00000000-0004-0000-0600-00001E000000}"/>
    <hyperlink ref="F27" r:id="rId32" xr:uid="{00000000-0004-0000-0600-00001F000000}"/>
    <hyperlink ref="C28" r:id="rId33" xr:uid="{00000000-0004-0000-0600-000020000000}"/>
    <hyperlink ref="F28" r:id="rId34" xr:uid="{00000000-0004-0000-0600-000021000000}"/>
    <hyperlink ref="C29" r:id="rId35" xr:uid="{00000000-0004-0000-0600-000022000000}"/>
    <hyperlink ref="F29" r:id="rId36" xr:uid="{00000000-0004-0000-0600-000023000000}"/>
    <hyperlink ref="C30" r:id="rId37" xr:uid="{00000000-0004-0000-0600-000024000000}"/>
    <hyperlink ref="F30" r:id="rId38" xr:uid="{00000000-0004-0000-0600-000025000000}"/>
    <hyperlink ref="F31" r:id="rId39" xr:uid="{00000000-0004-0000-0600-000026000000}"/>
    <hyperlink ref="C33" r:id="rId40" xr:uid="{00000000-0004-0000-0600-000027000000}"/>
    <hyperlink ref="F33" r:id="rId41" xr:uid="{00000000-0004-0000-0600-000028000000}"/>
    <hyperlink ref="C34" r:id="rId42" xr:uid="{00000000-0004-0000-0600-000029000000}"/>
    <hyperlink ref="F34" r:id="rId43" xr:uid="{00000000-0004-0000-0600-00002A000000}"/>
    <hyperlink ref="C35" r:id="rId44" xr:uid="{00000000-0004-0000-0600-00002B000000}"/>
    <hyperlink ref="F35" r:id="rId45" xr:uid="{00000000-0004-0000-0600-00002C000000}"/>
    <hyperlink ref="C36" r:id="rId46" xr:uid="{00000000-0004-0000-0600-00002D000000}"/>
    <hyperlink ref="F36" r:id="rId47" xr:uid="{00000000-0004-0000-0600-00002E000000}"/>
    <hyperlink ref="F37" r:id="rId48" xr:uid="{00000000-0004-0000-0600-00002F000000}"/>
    <hyperlink ref="C38" r:id="rId49" xr:uid="{00000000-0004-0000-0600-000030000000}"/>
    <hyperlink ref="F38" r:id="rId50" xr:uid="{00000000-0004-0000-0600-000031000000}"/>
    <hyperlink ref="C39" r:id="rId51" xr:uid="{00000000-0004-0000-0600-000032000000}"/>
    <hyperlink ref="F40" r:id="rId52" xr:uid="{00000000-0004-0000-0600-000033000000}"/>
    <hyperlink ref="C41" r:id="rId53" xr:uid="{00000000-0004-0000-0600-000034000000}"/>
    <hyperlink ref="F41" r:id="rId54" xr:uid="{00000000-0004-0000-0600-000035000000}"/>
    <hyperlink ref="C42" r:id="rId55" xr:uid="{00000000-0004-0000-0600-000036000000}"/>
    <hyperlink ref="F42" r:id="rId56" xr:uid="{00000000-0004-0000-0600-000037000000}"/>
    <hyperlink ref="C43" r:id="rId57" xr:uid="{00000000-0004-0000-0600-000038000000}"/>
    <hyperlink ref="F43" r:id="rId58" xr:uid="{00000000-0004-0000-0600-000039000000}"/>
    <hyperlink ref="C44" r:id="rId59" xr:uid="{00000000-0004-0000-0600-00003A000000}"/>
    <hyperlink ref="F44" r:id="rId60" xr:uid="{00000000-0004-0000-0600-00003B000000}"/>
    <hyperlink ref="C45" r:id="rId61" xr:uid="{00000000-0004-0000-0200-00002D010000}"/>
    <hyperlink ref="F45" r:id="rId62" xr:uid="{00000000-0004-0000-0200-00002E010000}"/>
    <hyperlink ref="C46" r:id="rId63" xr:uid="{00000000-0004-0000-0200-000039010000}"/>
    <hyperlink ref="F46" r:id="rId64" xr:uid="{00000000-0004-0000-0200-00003A01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8"/>
  <sheetViews>
    <sheetView topLeftCell="A10" zoomScaleNormal="100" workbookViewId="0">
      <selection activeCell="D30" sqref="D30"/>
    </sheetView>
  </sheetViews>
  <sheetFormatPr defaultColWidth="9.140625" defaultRowHeight="15"/>
  <cols>
    <col min="1" max="1" width="12.5703125" style="36" customWidth="1"/>
    <col min="2" max="2" width="30" style="36" customWidth="1"/>
    <col min="3" max="3" width="29.42578125" style="36" customWidth="1"/>
    <col min="4" max="4" width="14.7109375" style="36" customWidth="1"/>
    <col min="5" max="5" width="20.28515625" style="36" customWidth="1"/>
    <col min="6" max="6" width="28.28515625" style="36" customWidth="1"/>
    <col min="7" max="7" width="22.28515625" style="36" customWidth="1"/>
    <col min="8" max="8" width="12.7109375" style="36" customWidth="1"/>
    <col min="9" max="9" width="18" style="36" customWidth="1"/>
    <col min="10" max="10" width="18.85546875" style="100" customWidth="1"/>
    <col min="11" max="11" width="16.85546875" style="36" customWidth="1"/>
    <col min="12" max="12" width="11.7109375" style="36" customWidth="1"/>
    <col min="13" max="13" width="26.28515625" style="36" customWidth="1"/>
    <col min="14" max="14" width="31.85546875" style="36" customWidth="1"/>
    <col min="15" max="15" width="12.5703125" style="36" customWidth="1"/>
    <col min="16" max="16" width="15.5703125" style="36" customWidth="1"/>
    <col min="17" max="17" width="11.140625" style="36" customWidth="1"/>
    <col min="18" max="18" width="13.7109375" style="36" customWidth="1"/>
    <col min="19" max="19" width="13.140625" style="36" customWidth="1"/>
    <col min="20" max="20" width="85.42578125" style="36" customWidth="1"/>
    <col min="21" max="21" width="13" style="36" customWidth="1"/>
    <col min="22" max="22" width="9.28515625" style="36" customWidth="1"/>
    <col min="23" max="1024" width="9.140625" style="36"/>
  </cols>
  <sheetData>
    <row r="1" spans="1:22" s="149" customFormat="1" ht="25.5">
      <c r="A1" s="75" t="s">
        <v>46</v>
      </c>
      <c r="B1" s="75" t="s">
        <v>47</v>
      </c>
      <c r="C1" s="75" t="s">
        <v>48</v>
      </c>
      <c r="D1" s="75" t="s">
        <v>49</v>
      </c>
      <c r="E1" s="75" t="s">
        <v>50</v>
      </c>
      <c r="F1" s="75" t="s">
        <v>51</v>
      </c>
      <c r="G1" s="75" t="s">
        <v>52</v>
      </c>
      <c r="H1" s="76" t="s">
        <v>53</v>
      </c>
      <c r="I1" s="75" t="s">
        <v>54</v>
      </c>
      <c r="J1" s="142" t="s">
        <v>55</v>
      </c>
      <c r="K1" s="75" t="s">
        <v>56</v>
      </c>
      <c r="L1" s="75" t="s">
        <v>57</v>
      </c>
      <c r="M1" s="76" t="s">
        <v>58</v>
      </c>
      <c r="N1" s="76" t="s">
        <v>59</v>
      </c>
      <c r="O1" s="78"/>
      <c r="P1" s="78" t="s">
        <v>61</v>
      </c>
      <c r="Q1" s="78" t="s">
        <v>1282</v>
      </c>
      <c r="R1" s="76" t="s">
        <v>63</v>
      </c>
      <c r="S1" s="76" t="s">
        <v>64</v>
      </c>
      <c r="T1" s="76" t="s">
        <v>65</v>
      </c>
      <c r="U1" s="76" t="s">
        <v>66</v>
      </c>
      <c r="V1" s="76" t="s">
        <v>66</v>
      </c>
    </row>
    <row r="2" spans="1:22">
      <c r="A2" s="36" t="s">
        <v>67</v>
      </c>
      <c r="B2" s="36" t="s">
        <v>1283</v>
      </c>
      <c r="C2" s="143" t="s">
        <v>1284</v>
      </c>
      <c r="D2" s="36" t="s">
        <v>1285</v>
      </c>
      <c r="E2" s="36" t="s">
        <v>627</v>
      </c>
      <c r="F2" s="143" t="s">
        <v>628</v>
      </c>
      <c r="G2" s="36" t="s">
        <v>323</v>
      </c>
      <c r="H2" s="36" t="s">
        <v>534</v>
      </c>
      <c r="I2" s="36" t="s">
        <v>86</v>
      </c>
      <c r="J2" s="144" t="s">
        <v>1286</v>
      </c>
      <c r="K2" s="36" t="s">
        <v>136</v>
      </c>
      <c r="L2" s="36" t="s">
        <v>137</v>
      </c>
      <c r="M2" s="36" t="s">
        <v>554</v>
      </c>
      <c r="N2" s="36" t="s">
        <v>631</v>
      </c>
      <c r="P2" s="145">
        <v>44333</v>
      </c>
      <c r="Q2" s="145" t="str">
        <f t="shared" ref="Q2:Q23" ca="1" si="0">IF(P2&lt;&gt;"",IF(P2+365&gt;TODAY(),"Calibrado","Vencido"),"")</f>
        <v>Vencido</v>
      </c>
      <c r="R2" s="36" t="str">
        <f>IFERROR(VLOOKUP(J2,'Obs Tecnicas'!$D$246:$G$445,2,0),"")</f>
        <v/>
      </c>
      <c r="S2" s="36" t="str">
        <f>IFERROR(VLOOKUP(J2,'Obs Tecnicas'!$D$246:$G$449,3,0),"Hexis")</f>
        <v>Hexis</v>
      </c>
      <c r="T2" s="36" t="str">
        <f>IFERROR(VLOOKUP(J4,'Obs Tecnicas'!$D$246:$G$449,4,0),"")</f>
        <v/>
      </c>
      <c r="U2" s="36" t="s">
        <v>1287</v>
      </c>
      <c r="V2" s="99">
        <f t="shared" ref="V2:V23" si="1">IF(P2&lt;&gt;"",MONTH(P2),"")</f>
        <v>5</v>
      </c>
    </row>
    <row r="3" spans="1:22">
      <c r="A3" s="36" t="s">
        <v>67</v>
      </c>
      <c r="B3" s="36" t="s">
        <v>1288</v>
      </c>
      <c r="C3" s="143" t="s">
        <v>643</v>
      </c>
      <c r="D3" s="36" t="s">
        <v>1289</v>
      </c>
      <c r="E3" s="36" t="s">
        <v>1288</v>
      </c>
      <c r="F3" s="143" t="s">
        <v>643</v>
      </c>
      <c r="G3" s="36" t="s">
        <v>323</v>
      </c>
      <c r="H3" s="36" t="s">
        <v>534</v>
      </c>
      <c r="I3" s="36" t="s">
        <v>86</v>
      </c>
      <c r="J3" s="144" t="s">
        <v>1290</v>
      </c>
      <c r="K3" s="36" t="s">
        <v>136</v>
      </c>
      <c r="L3" s="36" t="s">
        <v>137</v>
      </c>
      <c r="M3" s="36" t="s">
        <v>554</v>
      </c>
      <c r="N3" s="36" t="s">
        <v>631</v>
      </c>
      <c r="P3" s="145">
        <v>44333</v>
      </c>
      <c r="Q3" s="145" t="str">
        <f t="shared" ca="1" si="0"/>
        <v>Vencido</v>
      </c>
      <c r="R3" s="36" t="str">
        <f>IFERROR(VLOOKUP(J3,'Obs Tecnicas'!$D$246:$G$445,2,0),"")</f>
        <v/>
      </c>
      <c r="S3" s="36" t="str">
        <f>IFERROR(VLOOKUP(J3,'Obs Tecnicas'!$D$246:$G$449,3,0),"Hexis")</f>
        <v>Hexis</v>
      </c>
      <c r="T3" s="36" t="str">
        <f>IFERROR(VLOOKUP(J5,'Obs Tecnicas'!$D$246:$G$449,4,0),"")</f>
        <v/>
      </c>
      <c r="U3" s="36" t="s">
        <v>1287</v>
      </c>
      <c r="V3" s="99">
        <f t="shared" si="1"/>
        <v>5</v>
      </c>
    </row>
    <row r="4" spans="1:22">
      <c r="A4" s="36" t="s">
        <v>67</v>
      </c>
      <c r="B4" s="36" t="s">
        <v>544</v>
      </c>
      <c r="C4" s="143" t="s">
        <v>545</v>
      </c>
      <c r="D4" s="36" t="s">
        <v>546</v>
      </c>
      <c r="E4" s="36" t="s">
        <v>547</v>
      </c>
      <c r="F4" s="143" t="s">
        <v>548</v>
      </c>
      <c r="G4" s="36" t="s">
        <v>549</v>
      </c>
      <c r="H4" s="36" t="s">
        <v>534</v>
      </c>
      <c r="I4" s="36" t="s">
        <v>83</v>
      </c>
      <c r="J4" s="144" t="s">
        <v>942</v>
      </c>
      <c r="K4" s="36" t="s">
        <v>536</v>
      </c>
      <c r="L4" s="36" t="s">
        <v>220</v>
      </c>
      <c r="M4" s="36" t="s">
        <v>550</v>
      </c>
      <c r="N4" s="36" t="s">
        <v>386</v>
      </c>
      <c r="P4" s="145">
        <v>44344</v>
      </c>
      <c r="Q4" s="145" t="str">
        <f t="shared" ca="1" si="0"/>
        <v>Vencido</v>
      </c>
      <c r="R4" s="36" t="str">
        <f>IFERROR(VLOOKUP(J4,'Obs Tecnicas'!$D$246:$G$445,2,0),"")</f>
        <v/>
      </c>
      <c r="S4" s="36" t="str">
        <f>IFERROR(VLOOKUP(J4,'Obs Tecnicas'!$D$246:$G$449,3,0),"Hexis")</f>
        <v>Hexis</v>
      </c>
      <c r="T4" s="36" t="str">
        <f>IFERROR(VLOOKUP(J6,'Obs Tecnicas'!$D$246:$G$449,4,0),"")</f>
        <v/>
      </c>
      <c r="U4" s="36" t="s">
        <v>1287</v>
      </c>
      <c r="V4" s="99">
        <f t="shared" si="1"/>
        <v>5</v>
      </c>
    </row>
    <row r="5" spans="1:22">
      <c r="A5" s="36" t="s">
        <v>67</v>
      </c>
      <c r="B5" s="36" t="s">
        <v>706</v>
      </c>
      <c r="C5" s="143" t="s">
        <v>707</v>
      </c>
      <c r="D5" s="36" t="s">
        <v>708</v>
      </c>
      <c r="E5" s="36" t="s">
        <v>709</v>
      </c>
      <c r="F5" s="143" t="s">
        <v>710</v>
      </c>
      <c r="G5" s="36" t="s">
        <v>549</v>
      </c>
      <c r="H5" s="36" t="s">
        <v>534</v>
      </c>
      <c r="I5" s="36" t="s">
        <v>83</v>
      </c>
      <c r="J5" s="144" t="s">
        <v>1291</v>
      </c>
      <c r="K5" s="36" t="s">
        <v>1292</v>
      </c>
      <c r="L5" s="36" t="s">
        <v>1293</v>
      </c>
      <c r="M5" s="36" t="s">
        <v>1246</v>
      </c>
      <c r="N5" s="36" t="s">
        <v>712</v>
      </c>
      <c r="P5" s="145">
        <v>44021</v>
      </c>
      <c r="Q5" s="145" t="str">
        <f t="shared" ca="1" si="0"/>
        <v>Vencido</v>
      </c>
      <c r="R5" s="36" t="str">
        <f>IFERROR(VLOOKUP(J5,'Obs Tecnicas'!$D$246:$G$445,2,0),"")</f>
        <v/>
      </c>
      <c r="S5" s="36" t="str">
        <f>IFERROR(VLOOKUP(J5,'Obs Tecnicas'!$D$246:$G$449,3,0),"Hexis")</f>
        <v>Hexis</v>
      </c>
      <c r="T5" s="36" t="str">
        <f>IFERROR(VLOOKUP(J7,'Obs Tecnicas'!$D$246:$G$449,4,0),"")</f>
        <v/>
      </c>
      <c r="U5" s="36" t="s">
        <v>1287</v>
      </c>
      <c r="V5" s="99">
        <f t="shared" si="1"/>
        <v>7</v>
      </c>
    </row>
    <row r="6" spans="1:22">
      <c r="A6" s="36" t="s">
        <v>67</v>
      </c>
      <c r="B6" s="36" t="s">
        <v>706</v>
      </c>
      <c r="C6" s="143" t="s">
        <v>707</v>
      </c>
      <c r="D6" s="36" t="s">
        <v>708</v>
      </c>
      <c r="E6" s="36" t="s">
        <v>709</v>
      </c>
      <c r="F6" s="143" t="s">
        <v>710</v>
      </c>
      <c r="G6" s="36" t="s">
        <v>549</v>
      </c>
      <c r="H6" s="36" t="s">
        <v>534</v>
      </c>
      <c r="I6" s="36" t="s">
        <v>83</v>
      </c>
      <c r="J6" s="144" t="s">
        <v>1294</v>
      </c>
      <c r="K6" s="36" t="s">
        <v>140</v>
      </c>
      <c r="L6" s="36" t="s">
        <v>1295</v>
      </c>
      <c r="M6" s="36" t="s">
        <v>1246</v>
      </c>
      <c r="N6" s="36" t="s">
        <v>712</v>
      </c>
      <c r="P6" s="145">
        <v>44021</v>
      </c>
      <c r="Q6" s="145" t="str">
        <f t="shared" ca="1" si="0"/>
        <v>Vencido</v>
      </c>
      <c r="R6" s="36" t="str">
        <f>IFERROR(VLOOKUP(J6,'Obs Tecnicas'!$D$246:$G$445,2,0),"")</f>
        <v/>
      </c>
      <c r="S6" s="36" t="str">
        <f>IFERROR(VLOOKUP(J6,'Obs Tecnicas'!$D$246:$G$449,3,0),"Hexis")</f>
        <v>Hexis</v>
      </c>
      <c r="T6" s="36" t="str">
        <f>IFERROR(VLOOKUP(J8,'Obs Tecnicas'!$D$246:$G$449,4,0),"")</f>
        <v/>
      </c>
      <c r="U6" s="36" t="s">
        <v>1287</v>
      </c>
      <c r="V6" s="99">
        <f t="shared" si="1"/>
        <v>7</v>
      </c>
    </row>
    <row r="7" spans="1:22">
      <c r="A7" s="36" t="s">
        <v>67</v>
      </c>
      <c r="B7" s="36" t="s">
        <v>713</v>
      </c>
      <c r="C7" s="143" t="s">
        <v>714</v>
      </c>
      <c r="D7" s="36" t="s">
        <v>715</v>
      </c>
      <c r="E7" s="36" t="s">
        <v>716</v>
      </c>
      <c r="F7" s="143" t="s">
        <v>717</v>
      </c>
      <c r="G7" s="36" t="s">
        <v>718</v>
      </c>
      <c r="H7" s="36" t="s">
        <v>534</v>
      </c>
      <c r="I7" s="36" t="s">
        <v>101</v>
      </c>
      <c r="J7" s="144" t="s">
        <v>1296</v>
      </c>
      <c r="K7" s="36" t="s">
        <v>1140</v>
      </c>
      <c r="L7" s="36" t="s">
        <v>1297</v>
      </c>
      <c r="M7" s="36" t="s">
        <v>1225</v>
      </c>
      <c r="N7" s="36" t="s">
        <v>555</v>
      </c>
      <c r="P7" s="145">
        <v>44007</v>
      </c>
      <c r="Q7" s="145" t="str">
        <f t="shared" ca="1" si="0"/>
        <v>Vencido</v>
      </c>
      <c r="R7" s="36" t="str">
        <f>IFERROR(VLOOKUP(J7,'Obs Tecnicas'!$D$246:$G$445,2,0),"")</f>
        <v/>
      </c>
      <c r="S7" s="36" t="str">
        <f>IFERROR(VLOOKUP(J7,'Obs Tecnicas'!$D$246:$G$449,3,0),"Hexis")</f>
        <v>Hexis</v>
      </c>
      <c r="T7" s="36" t="str">
        <f>IFERROR(VLOOKUP(J9,'Obs Tecnicas'!$D$246:$G$449,4,0),"")</f>
        <v/>
      </c>
      <c r="U7" s="36" t="s">
        <v>1287</v>
      </c>
      <c r="V7" s="99">
        <f t="shared" si="1"/>
        <v>6</v>
      </c>
    </row>
    <row r="8" spans="1:22">
      <c r="A8" s="36" t="s">
        <v>67</v>
      </c>
      <c r="B8" s="36" t="s">
        <v>1298</v>
      </c>
      <c r="C8" s="143" t="s">
        <v>671</v>
      </c>
      <c r="D8" s="36" t="s">
        <v>1299</v>
      </c>
      <c r="E8" s="36" t="s">
        <v>1300</v>
      </c>
      <c r="F8" s="143" t="s">
        <v>1301</v>
      </c>
      <c r="G8" s="36" t="s">
        <v>498</v>
      </c>
      <c r="H8" s="36" t="s">
        <v>534</v>
      </c>
      <c r="I8" s="36" t="s">
        <v>83</v>
      </c>
      <c r="J8" s="144" t="s">
        <v>1302</v>
      </c>
      <c r="K8" s="36" t="s">
        <v>999</v>
      </c>
      <c r="L8" s="36" t="s">
        <v>157</v>
      </c>
      <c r="M8" s="36" t="s">
        <v>1235</v>
      </c>
      <c r="N8" s="36" t="s">
        <v>235</v>
      </c>
      <c r="P8" s="145">
        <v>43900</v>
      </c>
      <c r="Q8" s="145" t="str">
        <f t="shared" ca="1" si="0"/>
        <v>Vencido</v>
      </c>
      <c r="R8" s="36" t="str">
        <f>IFERROR(VLOOKUP(J8,'Obs Tecnicas'!$D$246:$G$445,2,0),"")</f>
        <v/>
      </c>
      <c r="S8" s="36" t="str">
        <f>IFERROR(VLOOKUP(J8,'Obs Tecnicas'!$D$246:$G$449,3,0),"Hexis")</f>
        <v>Hexis</v>
      </c>
      <c r="T8" s="36" t="str">
        <f>IFERROR(VLOOKUP(J10,'Obs Tecnicas'!$D$246:$G$449,4,0),"")</f>
        <v/>
      </c>
      <c r="U8" s="36" t="s">
        <v>1287</v>
      </c>
      <c r="V8" s="99">
        <f t="shared" si="1"/>
        <v>3</v>
      </c>
    </row>
    <row r="9" spans="1:22">
      <c r="A9" s="36" t="s">
        <v>67</v>
      </c>
      <c r="B9" s="36" t="s">
        <v>1298</v>
      </c>
      <c r="C9" s="143" t="s">
        <v>671</v>
      </c>
      <c r="D9" s="36" t="s">
        <v>1299</v>
      </c>
      <c r="E9" s="36" t="s">
        <v>1300</v>
      </c>
      <c r="F9" s="143" t="s">
        <v>1301</v>
      </c>
      <c r="G9" s="36" t="s">
        <v>498</v>
      </c>
      <c r="H9" s="36" t="s">
        <v>534</v>
      </c>
      <c r="I9" s="36" t="s">
        <v>83</v>
      </c>
      <c r="J9" s="144" t="s">
        <v>1303</v>
      </c>
      <c r="K9" s="36" t="s">
        <v>999</v>
      </c>
      <c r="L9" s="36" t="s">
        <v>157</v>
      </c>
      <c r="M9" s="36" t="s">
        <v>1235</v>
      </c>
      <c r="N9" s="36" t="s">
        <v>235</v>
      </c>
      <c r="P9" s="145">
        <v>43900</v>
      </c>
      <c r="Q9" s="145" t="str">
        <f t="shared" ca="1" si="0"/>
        <v>Vencido</v>
      </c>
      <c r="R9" s="36" t="str">
        <f>IFERROR(VLOOKUP(J9,'Obs Tecnicas'!$D$246:$G$445,2,0),"")</f>
        <v/>
      </c>
      <c r="S9" s="36" t="str">
        <f>IFERROR(VLOOKUP(J9,'Obs Tecnicas'!$D$246:$G$449,3,0),"Hexis")</f>
        <v>Hexis</v>
      </c>
      <c r="T9" s="36" t="str">
        <f>IFERROR(VLOOKUP(J11,'Obs Tecnicas'!$D$246:$G$449,4,0),"")</f>
        <v/>
      </c>
      <c r="U9" s="36" t="s">
        <v>1287</v>
      </c>
      <c r="V9" s="99">
        <f t="shared" si="1"/>
        <v>3</v>
      </c>
    </row>
    <row r="10" spans="1:22">
      <c r="A10" s="36" t="s">
        <v>67</v>
      </c>
      <c r="B10" s="36" t="s">
        <v>272</v>
      </c>
      <c r="C10" s="143" t="s">
        <v>273</v>
      </c>
      <c r="D10" s="36" t="s">
        <v>274</v>
      </c>
      <c r="E10" s="36" t="s">
        <v>212</v>
      </c>
      <c r="F10" s="143" t="s">
        <v>213</v>
      </c>
      <c r="G10" s="36" t="s">
        <v>73</v>
      </c>
      <c r="H10" s="36" t="s">
        <v>431</v>
      </c>
      <c r="I10" s="36" t="s">
        <v>115</v>
      </c>
      <c r="J10" s="144" t="s">
        <v>1304</v>
      </c>
      <c r="K10" s="36" t="s">
        <v>447</v>
      </c>
      <c r="L10" s="36" t="s">
        <v>1305</v>
      </c>
      <c r="M10" s="36" t="s">
        <v>1306</v>
      </c>
      <c r="N10" s="36" t="s">
        <v>183</v>
      </c>
      <c r="P10" s="145">
        <v>43718</v>
      </c>
      <c r="Q10" s="145" t="str">
        <f t="shared" ca="1" si="0"/>
        <v>Vencido</v>
      </c>
      <c r="R10" s="36" t="str">
        <f>IFERROR(VLOOKUP(J10,'Obs Tecnicas'!$D$246:$G$445,2,0),"")</f>
        <v/>
      </c>
      <c r="S10" s="36" t="str">
        <f>IFERROR(VLOOKUP(J10,'Obs Tecnicas'!$D$246:$G$449,3,0),"Hexis")</f>
        <v>Hexis</v>
      </c>
      <c r="T10" s="36" t="str">
        <f>IFERROR(VLOOKUP(J12,'Obs Tecnicas'!$D$246:$G$449,4,0),"")</f>
        <v/>
      </c>
      <c r="U10" s="36" t="s">
        <v>1287</v>
      </c>
      <c r="V10" s="99">
        <f t="shared" si="1"/>
        <v>9</v>
      </c>
    </row>
    <row r="11" spans="1:22">
      <c r="A11" s="36" t="s">
        <v>67</v>
      </c>
      <c r="B11" s="36" t="s">
        <v>236</v>
      </c>
      <c r="C11" s="143" t="s">
        <v>237</v>
      </c>
      <c r="D11" s="36" t="s">
        <v>1307</v>
      </c>
      <c r="E11" s="36" t="s">
        <v>112</v>
      </c>
      <c r="F11" s="143" t="s">
        <v>113</v>
      </c>
      <c r="G11" s="36" t="s">
        <v>73</v>
      </c>
      <c r="H11" s="36" t="s">
        <v>239</v>
      </c>
      <c r="I11" s="36" t="s">
        <v>79</v>
      </c>
      <c r="J11" s="144" t="s">
        <v>1308</v>
      </c>
      <c r="K11" s="36" t="s">
        <v>1140</v>
      </c>
      <c r="L11" s="36" t="s">
        <v>1219</v>
      </c>
      <c r="M11" s="36" t="s">
        <v>1309</v>
      </c>
      <c r="P11" s="145">
        <v>43818</v>
      </c>
      <c r="Q11" s="145" t="str">
        <f t="shared" ca="1" si="0"/>
        <v>Vencido</v>
      </c>
      <c r="R11" s="36" t="str">
        <f>IFERROR(VLOOKUP(J11,'Obs Tecnicas'!$D$246:$G$445,2,0),"")</f>
        <v/>
      </c>
      <c r="S11" s="36" t="str">
        <f>IFERROR(VLOOKUP(J11,'Obs Tecnicas'!$D$246:$G$449,3,0),"Hexis")</f>
        <v>Hexis</v>
      </c>
      <c r="T11" s="36" t="str">
        <f>IFERROR(VLOOKUP(J13,'Obs Tecnicas'!$D$246:$G$449,4,0),"")</f>
        <v/>
      </c>
      <c r="U11" s="36" t="s">
        <v>1287</v>
      </c>
      <c r="V11" s="99">
        <f t="shared" si="1"/>
        <v>12</v>
      </c>
    </row>
    <row r="12" spans="1:22">
      <c r="A12" s="36" t="s">
        <v>67</v>
      </c>
      <c r="B12" s="36" t="s">
        <v>298</v>
      </c>
      <c r="C12" s="143" t="s">
        <v>299</v>
      </c>
      <c r="D12" s="36" t="s">
        <v>300</v>
      </c>
      <c r="E12" s="36" t="s">
        <v>212</v>
      </c>
      <c r="F12" s="143" t="s">
        <v>213</v>
      </c>
      <c r="G12" s="36" t="s">
        <v>73</v>
      </c>
      <c r="H12" s="36" t="s">
        <v>247</v>
      </c>
      <c r="I12" s="36" t="s">
        <v>101</v>
      </c>
      <c r="J12" s="144" t="s">
        <v>1310</v>
      </c>
      <c r="K12" s="36" t="s">
        <v>1140</v>
      </c>
      <c r="L12" s="36" t="s">
        <v>1243</v>
      </c>
      <c r="M12" s="36" t="s">
        <v>1311</v>
      </c>
      <c r="N12" s="36" t="s">
        <v>183</v>
      </c>
      <c r="P12" s="145">
        <v>44034</v>
      </c>
      <c r="Q12" s="145" t="str">
        <f t="shared" ca="1" si="0"/>
        <v>Vencido</v>
      </c>
      <c r="R12" s="36" t="str">
        <f>IFERROR(VLOOKUP(J12,'Obs Tecnicas'!$D$246:$G$445,2,0),"")</f>
        <v/>
      </c>
      <c r="S12" s="36" t="str">
        <f>IFERROR(VLOOKUP(J12,'Obs Tecnicas'!$D$246:$G$449,3,0),"Hexis")</f>
        <v>Hexis</v>
      </c>
      <c r="T12" s="36" t="str">
        <f>IFERROR(VLOOKUP(J14,'Obs Tecnicas'!$D$246:$G$449,4,0),"")</f>
        <v/>
      </c>
      <c r="U12" s="36" t="s">
        <v>1287</v>
      </c>
      <c r="V12" s="99">
        <f t="shared" si="1"/>
        <v>7</v>
      </c>
    </row>
    <row r="13" spans="1:22">
      <c r="A13" s="36" t="s">
        <v>67</v>
      </c>
      <c r="B13" s="36" t="s">
        <v>298</v>
      </c>
      <c r="C13" s="143" t="s">
        <v>299</v>
      </c>
      <c r="D13" s="36" t="s">
        <v>300</v>
      </c>
      <c r="E13" s="36" t="s">
        <v>212</v>
      </c>
      <c r="F13" s="143" t="s">
        <v>213</v>
      </c>
      <c r="G13" s="36" t="s">
        <v>73</v>
      </c>
      <c r="H13" s="36" t="s">
        <v>247</v>
      </c>
      <c r="I13" s="36" t="s">
        <v>101</v>
      </c>
      <c r="J13" s="144" t="s">
        <v>1312</v>
      </c>
      <c r="K13" s="36" t="s">
        <v>1140</v>
      </c>
      <c r="L13" s="36" t="s">
        <v>1313</v>
      </c>
      <c r="M13" s="36" t="s">
        <v>1311</v>
      </c>
      <c r="N13" s="36" t="s">
        <v>183</v>
      </c>
      <c r="P13" s="145">
        <v>44034</v>
      </c>
      <c r="Q13" s="145" t="str">
        <f t="shared" ca="1" si="0"/>
        <v>Vencido</v>
      </c>
      <c r="R13" s="36" t="str">
        <f>IFERROR(VLOOKUP(J13,'Obs Tecnicas'!$D$246:$G$445,2,0),"")</f>
        <v/>
      </c>
      <c r="S13" s="36" t="str">
        <f>IFERROR(VLOOKUP(J13,'Obs Tecnicas'!$D$246:$G$449,3,0),"Hexis")</f>
        <v>Hexis</v>
      </c>
      <c r="T13" s="36" t="str">
        <f>IFERROR(VLOOKUP(J15,'Obs Tecnicas'!$D$246:$G$449,4,0),"")</f>
        <v/>
      </c>
      <c r="U13" s="36" t="s">
        <v>1287</v>
      </c>
      <c r="V13" s="99">
        <f t="shared" si="1"/>
        <v>7</v>
      </c>
    </row>
    <row r="14" spans="1:22" ht="15" customHeight="1">
      <c r="A14" s="36" t="s">
        <v>67</v>
      </c>
      <c r="B14" s="36" t="s">
        <v>272</v>
      </c>
      <c r="C14" s="143" t="s">
        <v>273</v>
      </c>
      <c r="D14" s="36" t="s">
        <v>274</v>
      </c>
      <c r="E14" s="36" t="s">
        <v>212</v>
      </c>
      <c r="F14" s="143" t="s">
        <v>213</v>
      </c>
      <c r="G14" s="36" t="s">
        <v>73</v>
      </c>
      <c r="H14" s="36" t="s">
        <v>247</v>
      </c>
      <c r="I14" s="36" t="s">
        <v>86</v>
      </c>
      <c r="J14" s="144" t="s">
        <v>1314</v>
      </c>
      <c r="K14" s="150" t="s">
        <v>1315</v>
      </c>
      <c r="L14" s="87" t="s">
        <v>1316</v>
      </c>
      <c r="M14" s="87" t="s">
        <v>1317</v>
      </c>
      <c r="N14" s="87" t="s">
        <v>1318</v>
      </c>
      <c r="O14" s="87"/>
      <c r="P14" s="145">
        <v>44279</v>
      </c>
      <c r="Q14" s="145" t="str">
        <f t="shared" ca="1" si="0"/>
        <v>Vencido</v>
      </c>
      <c r="R14" s="36" t="str">
        <f>IFERROR(VLOOKUP(J14,'Obs Tecnicas'!$D$246:$G$445,2,0),"")</f>
        <v/>
      </c>
      <c r="S14" s="36" t="str">
        <f>IFERROR(VLOOKUP(J14,'Obs Tecnicas'!$D$246:$G$449,3,0),"Hexis")</f>
        <v>Hexis</v>
      </c>
      <c r="T14" s="36">
        <f>IFERROR(VLOOKUP(J16,'Obs Tecnicas'!$D$246:$G$449,4,0),"")</f>
        <v>0</v>
      </c>
      <c r="U14" s="36" t="s">
        <v>1287</v>
      </c>
      <c r="V14" s="99">
        <f t="shared" si="1"/>
        <v>3</v>
      </c>
    </row>
    <row r="15" spans="1:22" ht="15" customHeight="1">
      <c r="A15" s="36" t="s">
        <v>67</v>
      </c>
      <c r="B15" s="36" t="s">
        <v>370</v>
      </c>
      <c r="C15" s="143" t="s">
        <v>371</v>
      </c>
      <c r="D15" s="36" t="s">
        <v>372</v>
      </c>
      <c r="E15" s="36" t="s">
        <v>373</v>
      </c>
      <c r="F15" s="143" t="s">
        <v>374</v>
      </c>
      <c r="H15" s="36" t="s">
        <v>375</v>
      </c>
      <c r="I15" s="36" t="s">
        <v>89</v>
      </c>
      <c r="J15" s="91">
        <v>69755</v>
      </c>
      <c r="K15" s="36" t="s">
        <v>87</v>
      </c>
      <c r="L15" s="36" t="s">
        <v>228</v>
      </c>
      <c r="M15" s="36" t="s">
        <v>377</v>
      </c>
      <c r="N15" s="36" t="s">
        <v>378</v>
      </c>
      <c r="P15" s="145">
        <v>44313</v>
      </c>
      <c r="Q15" s="145" t="str">
        <f t="shared" ca="1" si="0"/>
        <v>Vencido</v>
      </c>
      <c r="R15" s="36" t="str">
        <f>IFERROR(VLOOKUP(J15,'Obs Tecnicas'!$D$246:$G$445,2,0),"")</f>
        <v/>
      </c>
      <c r="S15" s="36" t="str">
        <f>IFERROR(VLOOKUP(J15,'Obs Tecnicas'!$D$246:$G$449,3,0),"Hexis")</f>
        <v>Hexis</v>
      </c>
      <c r="T15" s="36">
        <f>IFERROR(VLOOKUP(J17,'Obs Tecnicas'!$D$246:$G$449,4,0),"")</f>
        <v>0</v>
      </c>
      <c r="U15" s="36" t="s">
        <v>1287</v>
      </c>
      <c r="V15" s="99">
        <f t="shared" si="1"/>
        <v>4</v>
      </c>
    </row>
    <row r="16" spans="1:22">
      <c r="A16" s="36" t="s">
        <v>67</v>
      </c>
      <c r="B16" s="36" t="s">
        <v>1319</v>
      </c>
      <c r="C16" s="143" t="s">
        <v>1320</v>
      </c>
      <c r="E16" s="36" t="s">
        <v>71</v>
      </c>
      <c r="F16" s="143" t="s">
        <v>72</v>
      </c>
      <c r="G16" s="36" t="s">
        <v>73</v>
      </c>
      <c r="H16" s="36" t="s">
        <v>384</v>
      </c>
      <c r="I16" s="36" t="s">
        <v>115</v>
      </c>
      <c r="J16" s="91" t="s">
        <v>960</v>
      </c>
      <c r="K16" s="36" t="s">
        <v>117</v>
      </c>
      <c r="L16" s="36" t="s">
        <v>1321</v>
      </c>
      <c r="M16" s="36" t="s">
        <v>1322</v>
      </c>
      <c r="P16" s="145">
        <v>44397</v>
      </c>
      <c r="Q16" s="145" t="str">
        <f t="shared" ca="1" si="0"/>
        <v>Vencido</v>
      </c>
      <c r="R16" s="36">
        <f>IFERROR(VLOOKUP(J16,'Obs Tecnicas'!$D$246:$G$445,2,0),"")</f>
        <v>13163</v>
      </c>
      <c r="S16" s="36" t="str">
        <f>IFERROR(VLOOKUP(J16,'Obs Tecnicas'!$D$246:$G$449,3,0),"Hexis")</f>
        <v>ER ANALITICA</v>
      </c>
      <c r="T16" s="36">
        <f>IFERROR(VLOOKUP(J18,'Obs Tecnicas'!$D$246:$G$449,4,0),"")</f>
        <v>0</v>
      </c>
      <c r="U16" s="36" t="s">
        <v>1287</v>
      </c>
      <c r="V16" s="99">
        <f t="shared" si="1"/>
        <v>7</v>
      </c>
    </row>
    <row r="17" spans="1:1024">
      <c r="A17" s="36" t="s">
        <v>67</v>
      </c>
      <c r="B17" s="36" t="s">
        <v>1319</v>
      </c>
      <c r="C17" s="143" t="s">
        <v>1320</v>
      </c>
      <c r="E17" s="36" t="s">
        <v>71</v>
      </c>
      <c r="F17" s="143" t="s">
        <v>72</v>
      </c>
      <c r="G17" s="36" t="s">
        <v>73</v>
      </c>
      <c r="H17" s="36" t="s">
        <v>384</v>
      </c>
      <c r="I17" s="36" t="s">
        <v>83</v>
      </c>
      <c r="J17" s="91" t="s">
        <v>967</v>
      </c>
      <c r="K17" s="36" t="s">
        <v>1140</v>
      </c>
      <c r="L17" s="36" t="s">
        <v>1323</v>
      </c>
      <c r="M17" s="36" t="s">
        <v>1322</v>
      </c>
      <c r="P17" s="145">
        <v>44397</v>
      </c>
      <c r="Q17" s="145" t="str">
        <f t="shared" ca="1" si="0"/>
        <v>Vencido</v>
      </c>
      <c r="R17" s="36">
        <f>IFERROR(VLOOKUP(J17,'Obs Tecnicas'!$D$246:$G$445,2,0),"")</f>
        <v>13164</v>
      </c>
      <c r="S17" s="36" t="str">
        <f>IFERROR(VLOOKUP(J17,'Obs Tecnicas'!$D$246:$G$449,3,0),"Hexis")</f>
        <v>ER ANALITICA</v>
      </c>
      <c r="T17" s="36">
        <f>IFERROR(VLOOKUP(J19,'Obs Tecnicas'!$D$246:$G$449,4,0),"")</f>
        <v>0</v>
      </c>
      <c r="U17" s="36" t="s">
        <v>1287</v>
      </c>
      <c r="V17" s="99">
        <f t="shared" si="1"/>
        <v>7</v>
      </c>
    </row>
    <row r="18" spans="1:1024">
      <c r="A18" s="36" t="s">
        <v>67</v>
      </c>
      <c r="B18" s="36" t="s">
        <v>1319</v>
      </c>
      <c r="C18" s="143" t="s">
        <v>1320</v>
      </c>
      <c r="E18" s="36" t="s">
        <v>71</v>
      </c>
      <c r="F18" s="143" t="s">
        <v>72</v>
      </c>
      <c r="G18" s="36" t="s">
        <v>73</v>
      </c>
      <c r="H18" s="36" t="s">
        <v>384</v>
      </c>
      <c r="I18" s="36" t="s">
        <v>101</v>
      </c>
      <c r="J18" s="91" t="s">
        <v>963</v>
      </c>
      <c r="K18" s="36" t="s">
        <v>1140</v>
      </c>
      <c r="L18" s="36" t="s">
        <v>1324</v>
      </c>
      <c r="M18" s="36" t="s">
        <v>1322</v>
      </c>
      <c r="P18" s="145">
        <v>44397</v>
      </c>
      <c r="Q18" s="145" t="str">
        <f t="shared" ca="1" si="0"/>
        <v>Vencido</v>
      </c>
      <c r="R18" s="36">
        <f>IFERROR(VLOOKUP(J18,'Obs Tecnicas'!$D$246:$G$445,2,0),"")</f>
        <v>13165</v>
      </c>
      <c r="S18" s="36" t="str">
        <f>IFERROR(VLOOKUP(J18,'Obs Tecnicas'!$D$246:$G$449,3,0),"Hexis")</f>
        <v>ER ANALITICA</v>
      </c>
      <c r="T18" s="36" t="str">
        <f>IFERROR(VLOOKUP(J20,'Obs Tecnicas'!$D$246:$G$449,4,0),"")</f>
        <v/>
      </c>
      <c r="U18" s="36" t="s">
        <v>1287</v>
      </c>
      <c r="V18" s="99">
        <f t="shared" si="1"/>
        <v>7</v>
      </c>
    </row>
    <row r="19" spans="1:1024">
      <c r="A19" s="36" t="s">
        <v>67</v>
      </c>
      <c r="B19" s="36" t="s">
        <v>1319</v>
      </c>
      <c r="C19" s="143" t="s">
        <v>1320</v>
      </c>
      <c r="E19" s="36" t="s">
        <v>71</v>
      </c>
      <c r="F19" s="143" t="s">
        <v>72</v>
      </c>
      <c r="G19" s="36" t="s">
        <v>73</v>
      </c>
      <c r="H19" s="36" t="s">
        <v>384</v>
      </c>
      <c r="I19" s="36" t="s">
        <v>86</v>
      </c>
      <c r="J19" s="91" t="s">
        <v>970</v>
      </c>
      <c r="K19" s="36" t="s">
        <v>140</v>
      </c>
      <c r="L19" s="36" t="s">
        <v>134</v>
      </c>
      <c r="M19" s="36" t="s">
        <v>1322</v>
      </c>
      <c r="P19" s="145">
        <v>44397</v>
      </c>
      <c r="Q19" s="145" t="str">
        <f t="shared" ca="1" si="0"/>
        <v>Vencido</v>
      </c>
      <c r="R19" s="36">
        <f>IFERROR(VLOOKUP(J19,'Obs Tecnicas'!$D$246:$G$445,2,0),"")</f>
        <v>13166</v>
      </c>
      <c r="S19" s="36" t="str">
        <f>IFERROR(VLOOKUP(J19,'Obs Tecnicas'!$D$246:$G$449,3,0),"Hexis")</f>
        <v>ER ANALITICA</v>
      </c>
      <c r="T19" s="36" t="str">
        <f>IFERROR(VLOOKUP(#REF!,'Obs Tecnicas'!$D$246:$G$449,4,0),"")</f>
        <v/>
      </c>
      <c r="U19" s="36" t="s">
        <v>1287</v>
      </c>
      <c r="V19" s="99">
        <f t="shared" si="1"/>
        <v>7</v>
      </c>
    </row>
    <row r="20" spans="1:1024" ht="15" customHeight="1">
      <c r="A20" s="36" t="s">
        <v>67</v>
      </c>
      <c r="B20" s="36" t="s">
        <v>340</v>
      </c>
      <c r="C20" s="143" t="s">
        <v>341</v>
      </c>
      <c r="D20" s="36" t="s">
        <v>342</v>
      </c>
      <c r="E20" s="36" t="s">
        <v>343</v>
      </c>
      <c r="F20" s="143" t="s">
        <v>344</v>
      </c>
      <c r="H20" s="36" t="s">
        <v>345</v>
      </c>
      <c r="I20" s="36" t="s">
        <v>101</v>
      </c>
      <c r="J20" s="91">
        <v>150750001006</v>
      </c>
      <c r="K20" s="87" t="s">
        <v>81</v>
      </c>
      <c r="L20" s="36" t="s">
        <v>206</v>
      </c>
      <c r="M20" s="36" t="s">
        <v>1325</v>
      </c>
      <c r="N20" s="36" t="s">
        <v>347</v>
      </c>
      <c r="P20" s="145">
        <v>44356</v>
      </c>
      <c r="Q20" s="145" t="str">
        <f t="shared" ca="1" si="0"/>
        <v>Vencido</v>
      </c>
      <c r="R20" s="36" t="str">
        <f>IFERROR(VLOOKUP(J20,'Obs Tecnicas'!$D$246:$G$445,2,0),"")</f>
        <v/>
      </c>
      <c r="S20" s="36" t="str">
        <f>IFERROR(VLOOKUP(J20,'Obs Tecnicas'!$D$246:$G$449,3,0),"Hexis")</f>
        <v>Hexis</v>
      </c>
      <c r="T20" s="36" t="str">
        <f>IFERROR(VLOOKUP(#REF!,'Obs Tecnicas'!$D$246:$G$449,4,0),"")</f>
        <v/>
      </c>
      <c r="U20" s="36" t="s">
        <v>1287</v>
      </c>
      <c r="V20" s="99">
        <f t="shared" si="1"/>
        <v>6</v>
      </c>
    </row>
    <row r="21" spans="1:1024" s="2" customFormat="1" ht="15" customHeight="1">
      <c r="A21" s="74" t="s">
        <v>67</v>
      </c>
      <c r="B21" s="74" t="s">
        <v>537</v>
      </c>
      <c r="C21" s="79" t="s">
        <v>538</v>
      </c>
      <c r="D21" s="89" t="s">
        <v>539</v>
      </c>
      <c r="E21" s="74" t="s">
        <v>540</v>
      </c>
      <c r="F21" s="79" t="s">
        <v>541</v>
      </c>
      <c r="G21" s="74" t="s">
        <v>323</v>
      </c>
      <c r="H21" s="74" t="s">
        <v>534</v>
      </c>
      <c r="I21" s="74" t="s">
        <v>83</v>
      </c>
      <c r="J21" s="80">
        <v>179</v>
      </c>
      <c r="K21" s="74" t="s">
        <v>133</v>
      </c>
      <c r="L21" s="74" t="s">
        <v>1326</v>
      </c>
      <c r="M21" s="74" t="s">
        <v>543</v>
      </c>
      <c r="N21" s="74" t="s">
        <v>425</v>
      </c>
      <c r="O21" s="81">
        <v>44001</v>
      </c>
      <c r="P21" s="82">
        <f>IFERROR(VLOOKUP(J21,'Obs Tecnicas'!$D:$I,5,0),O21)</f>
        <v>44420</v>
      </c>
      <c r="Q21" s="81" t="str">
        <f t="shared" ca="1" si="0"/>
        <v>Vencido</v>
      </c>
      <c r="R21" s="83">
        <f>IFERROR(VLOOKUP(J21,'Obs Tecnicas'!$D$246:$G$445,2,0),"")</f>
        <v>13301</v>
      </c>
      <c r="S21" s="74" t="str">
        <f>IFERROR(VLOOKUP(J21,'Obs Tecnicas'!$D$246:$G$449,3,0),"Hexis")</f>
        <v>ER ANALITICA</v>
      </c>
      <c r="T21" s="74" t="str">
        <f>IFERROR(VLOOKUP(J21,'Obs Tecnicas'!$D$246:$G$449,4,0),"")</f>
        <v xml:space="preserve"> Equipamento inoperante, cliente não ira realizar o serviço</v>
      </c>
      <c r="U21" s="2" t="s">
        <v>1287</v>
      </c>
      <c r="V21" s="74">
        <f t="shared" si="1"/>
        <v>8</v>
      </c>
      <c r="W21" s="2">
        <v>3</v>
      </c>
    </row>
    <row r="22" spans="1:1024" s="2" customFormat="1" ht="15" customHeight="1">
      <c r="A22" s="74" t="s">
        <v>67</v>
      </c>
      <c r="B22" s="74" t="s">
        <v>495</v>
      </c>
      <c r="C22" s="79" t="s">
        <v>496</v>
      </c>
      <c r="D22" s="74" t="s">
        <v>497</v>
      </c>
      <c r="E22" s="74" t="s">
        <v>495</v>
      </c>
      <c r="F22" s="79" t="s">
        <v>496</v>
      </c>
      <c r="G22" s="74" t="s">
        <v>498</v>
      </c>
      <c r="H22" s="74" t="s">
        <v>479</v>
      </c>
      <c r="I22" s="74" t="s">
        <v>86</v>
      </c>
      <c r="J22" s="80">
        <v>2901943</v>
      </c>
      <c r="K22" s="74" t="s">
        <v>136</v>
      </c>
      <c r="L22" s="97" t="s">
        <v>1327</v>
      </c>
      <c r="M22" s="74" t="s">
        <v>499</v>
      </c>
      <c r="N22" s="74" t="s">
        <v>235</v>
      </c>
      <c r="O22" s="81"/>
      <c r="P22" s="82">
        <f>IFERROR(VLOOKUP(J22,'Obs Tecnicas'!$D:$I,5,0),O22)</f>
        <v>44424</v>
      </c>
      <c r="Q22" s="81" t="str">
        <f t="shared" ca="1" si="0"/>
        <v>Calibrado</v>
      </c>
      <c r="R22" s="83">
        <f>IFERROR(VLOOKUP(J22,'Obs Tecnicas'!$D:$G,2,0),"")</f>
        <v>13457</v>
      </c>
      <c r="S22" s="74" t="str">
        <f>IFERROR(VLOOKUP(J22,'Obs Tecnicas'!$D:$G,3,0),"Hexis")</f>
        <v>ER ANALITICA</v>
      </c>
      <c r="T22" s="74" t="str">
        <f>IFERROR(VLOOKUP(J22,'Obs Tecnicas'!$D:$G,4,0),"")</f>
        <v>Não liberado, devido avarias na curva e não aceita calibração. Necessário envio a ER</v>
      </c>
      <c r="U22" s="2" t="s">
        <v>1287</v>
      </c>
      <c r="V22" s="2">
        <f t="shared" si="1"/>
        <v>8</v>
      </c>
      <c r="W22" s="2">
        <v>9</v>
      </c>
    </row>
    <row r="23" spans="1:1024" s="2" customFormat="1" ht="15" customHeight="1">
      <c r="A23" s="74" t="s">
        <v>67</v>
      </c>
      <c r="B23" s="74" t="s">
        <v>125</v>
      </c>
      <c r="C23" s="79" t="s">
        <v>126</v>
      </c>
      <c r="D23" s="74" t="s">
        <v>151</v>
      </c>
      <c r="E23" s="74" t="s">
        <v>112</v>
      </c>
      <c r="F23" s="79" t="s">
        <v>113</v>
      </c>
      <c r="G23" s="74" t="s">
        <v>152</v>
      </c>
      <c r="H23" s="74" t="s">
        <v>114</v>
      </c>
      <c r="I23" s="74" t="s">
        <v>86</v>
      </c>
      <c r="J23" s="80">
        <v>2062585</v>
      </c>
      <c r="K23" s="74" t="s">
        <v>136</v>
      </c>
      <c r="L23" s="47" t="s">
        <v>137</v>
      </c>
      <c r="M23" s="74" t="s">
        <v>119</v>
      </c>
      <c r="N23" s="47" t="s">
        <v>1328</v>
      </c>
      <c r="O23" s="81"/>
      <c r="P23" s="82">
        <f>IFERROR(VLOOKUP(J23,'Obs Tecnicas'!$D:$I,5,0),O23)</f>
        <v>44459</v>
      </c>
      <c r="Q23" s="81" t="str">
        <f t="shared" ca="1" si="0"/>
        <v>Calibrado</v>
      </c>
      <c r="R23" s="83">
        <f>IFERROR(VLOOKUP(J23,'Obs Tecnicas'!$D:$G,2,0),"")</f>
        <v>13927</v>
      </c>
      <c r="S23" s="74" t="str">
        <f>IFERROR(VLOOKUP(J23,'Obs Tecnicas'!$D:$G,3,0),"Hexis")</f>
        <v>ER ANALITICA</v>
      </c>
      <c r="T23" s="74">
        <f>IFERROR(VLOOKUP(J23,'Obs Tecnicas'!$D:$G,4,0),"")</f>
        <v>0</v>
      </c>
      <c r="U23" s="2" t="s">
        <v>1287</v>
      </c>
      <c r="V23" s="84">
        <f t="shared" si="1"/>
        <v>9</v>
      </c>
      <c r="W23" s="84">
        <v>2</v>
      </c>
    </row>
    <row r="24" spans="1:1024" ht="15" customHeight="1">
      <c r="A24" s="74" t="s">
        <v>67</v>
      </c>
      <c r="B24" s="74" t="s">
        <v>516</v>
      </c>
      <c r="C24" s="79" t="s">
        <v>517</v>
      </c>
      <c r="D24" s="74" t="s">
        <v>518</v>
      </c>
      <c r="E24" s="74" t="s">
        <v>343</v>
      </c>
      <c r="F24" s="79" t="s">
        <v>344</v>
      </c>
      <c r="G24" s="74" t="s">
        <v>349</v>
      </c>
      <c r="H24" s="74" t="s">
        <v>519</v>
      </c>
      <c r="I24" s="74" t="s">
        <v>218</v>
      </c>
      <c r="J24" s="80">
        <v>6251804</v>
      </c>
      <c r="K24" s="74" t="s">
        <v>84</v>
      </c>
      <c r="L24" s="74" t="s">
        <v>220</v>
      </c>
      <c r="M24" s="74" t="s">
        <v>521</v>
      </c>
      <c r="N24" s="74" t="s">
        <v>522</v>
      </c>
      <c r="O24" s="81">
        <v>44369</v>
      </c>
      <c r="P24" s="82">
        <f>IFERROR(VLOOKUP(J24,'Obs Tecnicas'!$D:$I,5,0),O24)</f>
        <v>44369</v>
      </c>
      <c r="Q24" s="81" t="str">
        <f ca="1">IF(P24&lt;&gt;"",IF(P24+365&gt;TODAY(),"Calibrado","Vencido"),"")</f>
        <v>Vencido</v>
      </c>
      <c r="R24" s="83" t="str">
        <f>IFERROR(VLOOKUP(J24,'Obs Tecnicas'!$D:$G,2,0),"")</f>
        <v/>
      </c>
      <c r="S24" s="74" t="str">
        <f>IFERROR(VLOOKUP(J24,'Obs Tecnicas'!$D:$G,3,0),"Hexis")</f>
        <v>Hexis</v>
      </c>
      <c r="T24" s="74" t="str">
        <f>IFERROR(VLOOKUP(J24,'Obs Tecnicas'!$D:$G,4,0),"")</f>
        <v/>
      </c>
      <c r="U24" s="2" t="s">
        <v>1287</v>
      </c>
      <c r="V24" s="84">
        <f>IF(P24&lt;&gt;"",MONTH(P24),"")</f>
        <v>6</v>
      </c>
      <c r="W24" s="84">
        <v>6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spans="1:1024" ht="15" customHeight="1">
      <c r="A25" s="74" t="s">
        <v>67</v>
      </c>
      <c r="B25" s="74" t="s">
        <v>418</v>
      </c>
      <c r="C25" s="79" t="s">
        <v>419</v>
      </c>
      <c r="D25" s="47" t="s">
        <v>420</v>
      </c>
      <c r="E25" s="74" t="s">
        <v>421</v>
      </c>
      <c r="F25" s="79" t="s">
        <v>422</v>
      </c>
      <c r="G25" s="74" t="s">
        <v>349</v>
      </c>
      <c r="H25" s="74" t="s">
        <v>404</v>
      </c>
      <c r="I25" s="74" t="s">
        <v>218</v>
      </c>
      <c r="J25" s="80">
        <v>6273833</v>
      </c>
      <c r="K25" s="74" t="s">
        <v>84</v>
      </c>
      <c r="L25" s="74" t="s">
        <v>220</v>
      </c>
      <c r="M25" s="74" t="s">
        <v>424</v>
      </c>
      <c r="N25" s="74" t="s">
        <v>425</v>
      </c>
      <c r="O25" s="81">
        <v>44022</v>
      </c>
      <c r="P25" s="82">
        <f>IFERROR(VLOOKUP(J25,'Obs Tecnicas'!$D:$I,5,0),O25)</f>
        <v>44022</v>
      </c>
      <c r="Q25" s="81" t="str">
        <f ca="1">IF(P25&lt;&gt;"",IF(P25+365&gt;TODAY(),"Calibrado","Vencido"),"")</f>
        <v>Vencido</v>
      </c>
      <c r="R25" s="83" t="str">
        <f>IFERROR(VLOOKUP(J25,'Obs Tecnicas'!$D:$G,2,0),"")</f>
        <v/>
      </c>
      <c r="S25" s="74" t="str">
        <f>IFERROR(VLOOKUP(J25,'Obs Tecnicas'!$D:$G,3,0),"Hexis")</f>
        <v>Hexis</v>
      </c>
      <c r="T25" s="74" t="str">
        <f>IFERROR(VLOOKUP(J25,'Obs Tecnicas'!$D:$G,4,0),"")</f>
        <v/>
      </c>
      <c r="U25" s="2" t="s">
        <v>1287</v>
      </c>
      <c r="V25" s="84">
        <f>IF(P25&lt;&gt;"",MONTH(P25),"")</f>
        <v>7</v>
      </c>
      <c r="W25" s="84">
        <v>7</v>
      </c>
      <c r="X25" s="2"/>
      <c r="Y25" s="2"/>
      <c r="Z25" s="93"/>
      <c r="AA25" s="2"/>
      <c r="AB25" s="93"/>
      <c r="AC25" s="2"/>
      <c r="AD25" s="93"/>
      <c r="AE25" s="2"/>
      <c r="AF25" s="93"/>
      <c r="AG25" s="93"/>
      <c r="AH25" s="93"/>
      <c r="AI25" s="93"/>
      <c r="AJ25" s="2"/>
      <c r="AK25" s="93"/>
      <c r="AL25" s="93"/>
      <c r="AM25" s="93"/>
      <c r="AN25" s="93"/>
      <c r="AO25" s="93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spans="1:1024" ht="15" customHeight="1">
      <c r="A26" s="74" t="s">
        <v>67</v>
      </c>
      <c r="B26" s="74" t="s">
        <v>340</v>
      </c>
      <c r="C26" s="94" t="s">
        <v>341</v>
      </c>
      <c r="D26" s="74" t="s">
        <v>342</v>
      </c>
      <c r="E26" s="74" t="s">
        <v>343</v>
      </c>
      <c r="F26" s="79" t="s">
        <v>344</v>
      </c>
      <c r="G26" s="74" t="s">
        <v>349</v>
      </c>
      <c r="H26" s="74" t="s">
        <v>345</v>
      </c>
      <c r="I26" s="74" t="s">
        <v>86</v>
      </c>
      <c r="J26" s="80" t="s">
        <v>352</v>
      </c>
      <c r="K26" s="74" t="s">
        <v>81</v>
      </c>
      <c r="L26" s="74" t="s">
        <v>353</v>
      </c>
      <c r="M26" s="36" t="s">
        <v>351</v>
      </c>
      <c r="N26" s="74" t="s">
        <v>347</v>
      </c>
      <c r="O26" s="81">
        <v>44343</v>
      </c>
      <c r="P26" s="82">
        <f>IFERROR(VLOOKUP(J26,'Obs Tecnicas'!$D:$I,5,0),O26)</f>
        <v>44343</v>
      </c>
      <c r="Q26" s="81" t="str">
        <f ca="1">IF(P26&lt;&gt;"",IF(P26+365&gt;TODAY(),"Calibrado","Vencido"),"")</f>
        <v>Vencido</v>
      </c>
      <c r="R26" s="83" t="str">
        <f>IFERROR(VLOOKUP(J26,'Obs Tecnicas'!$D:$G,2,0),"")</f>
        <v/>
      </c>
      <c r="S26" s="74" t="str">
        <f>IFERROR(VLOOKUP(J26,'Obs Tecnicas'!$D:$G,3,0),"Hexis")</f>
        <v>Hexis</v>
      </c>
      <c r="T26" s="74" t="str">
        <f>IFERROR(VLOOKUP(J26,'Obs Tecnicas'!$D:$G,4,0),"")</f>
        <v/>
      </c>
      <c r="U26" s="2" t="s">
        <v>1287</v>
      </c>
      <c r="V26" s="84">
        <f>IF(P26&lt;&gt;"",MONTH(P26),"")</f>
        <v>5</v>
      </c>
      <c r="W26" s="84">
        <v>5</v>
      </c>
      <c r="X26" s="2" t="e">
        <f>VLOOKUP(J26,Adicionados!B:M,12,0)</f>
        <v>#N/A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3"/>
      <c r="EW26" s="93"/>
      <c r="EX26" s="93"/>
      <c r="EY26" s="93"/>
      <c r="EZ26" s="93"/>
      <c r="FA26" s="93"/>
      <c r="FB26" s="93"/>
      <c r="FC26" s="93"/>
      <c r="FD26" s="93"/>
      <c r="FE26" s="93"/>
      <c r="FF26" s="93"/>
      <c r="FG26" s="93"/>
      <c r="FH26" s="93"/>
      <c r="FI26" s="93"/>
      <c r="FJ26" s="93"/>
      <c r="FK26" s="93"/>
      <c r="FL26" s="93"/>
      <c r="FM26" s="93"/>
      <c r="FN26" s="93"/>
      <c r="FO26" s="93"/>
      <c r="FP26" s="93"/>
      <c r="FQ26" s="93"/>
      <c r="FR26" s="93"/>
      <c r="FS26" s="93"/>
      <c r="FT26" s="93"/>
      <c r="FU26" s="93"/>
      <c r="FV26" s="93"/>
      <c r="FW26" s="93"/>
      <c r="FX26" s="93"/>
      <c r="FY26" s="93"/>
      <c r="FZ26" s="93"/>
      <c r="GA26" s="93"/>
      <c r="GB26" s="93"/>
      <c r="GC26" s="93"/>
      <c r="GD26" s="93"/>
      <c r="GE26" s="93"/>
      <c r="GF26" s="93"/>
      <c r="GG26" s="93"/>
      <c r="GH26" s="93"/>
      <c r="GI26" s="93"/>
      <c r="GJ26" s="93"/>
      <c r="GK26" s="93"/>
      <c r="GL26" s="93"/>
      <c r="GM26" s="93"/>
      <c r="GN26" s="93"/>
      <c r="GO26" s="93"/>
      <c r="GP26" s="93"/>
      <c r="GQ26" s="93"/>
      <c r="GR26" s="93"/>
      <c r="GS26" s="93"/>
      <c r="GT26" s="93"/>
      <c r="GU26" s="93"/>
      <c r="GV26" s="93"/>
      <c r="GW26" s="93"/>
      <c r="GX26" s="93"/>
      <c r="GY26" s="93"/>
      <c r="GZ26" s="93"/>
      <c r="HA26" s="93"/>
      <c r="HB26" s="93"/>
      <c r="HC26" s="93"/>
      <c r="HD26" s="93"/>
      <c r="HE26" s="93"/>
      <c r="HF26" s="93"/>
      <c r="HG26" s="93"/>
      <c r="HH26" s="93"/>
      <c r="HI26" s="93"/>
      <c r="HJ26" s="93"/>
      <c r="HK26" s="93"/>
      <c r="HL26" s="93"/>
      <c r="HM26" s="93"/>
      <c r="HN26" s="93"/>
      <c r="HO26" s="93"/>
      <c r="HP26" s="93"/>
      <c r="HQ26" s="93"/>
      <c r="HR26" s="93"/>
      <c r="HS26" s="93"/>
      <c r="HT26" s="93"/>
      <c r="HU26" s="93"/>
      <c r="HV26" s="93"/>
      <c r="HW26" s="93"/>
      <c r="HX26" s="93"/>
      <c r="HY26" s="93"/>
      <c r="HZ26" s="93"/>
      <c r="IA26" s="93"/>
      <c r="IB26" s="93"/>
      <c r="IC26" s="93"/>
      <c r="ID26" s="93"/>
      <c r="IE26" s="93"/>
      <c r="IF26" s="93"/>
      <c r="IG26" s="93"/>
      <c r="IH26" s="93"/>
      <c r="II26" s="93"/>
      <c r="IJ26" s="93"/>
      <c r="IK26" s="93"/>
      <c r="IL26" s="93"/>
      <c r="IM26" s="93"/>
      <c r="IN26" s="93"/>
      <c r="IO26" s="93"/>
      <c r="IP26" s="93"/>
      <c r="IQ26" s="93"/>
      <c r="IR26" s="93"/>
      <c r="IS26" s="93"/>
      <c r="IT26" s="93"/>
      <c r="IU26" s="93"/>
      <c r="IV26" s="93"/>
      <c r="IW26" s="93"/>
      <c r="IX26" s="93"/>
      <c r="IY26" s="93"/>
      <c r="IZ26" s="93"/>
      <c r="JA26" s="93"/>
      <c r="JB26" s="93"/>
      <c r="JC26" s="93"/>
      <c r="JD26" s="93"/>
      <c r="JE26" s="93"/>
      <c r="JF26" s="93"/>
      <c r="JG26" s="93"/>
      <c r="JH26" s="93"/>
      <c r="JI26" s="93"/>
      <c r="JJ26" s="93"/>
      <c r="JK26" s="93"/>
      <c r="JL26" s="93"/>
      <c r="JM26" s="93"/>
      <c r="JN26" s="93"/>
      <c r="JO26" s="93"/>
      <c r="JP26" s="93"/>
      <c r="JQ26" s="93"/>
      <c r="JR26" s="93"/>
      <c r="JS26" s="93"/>
      <c r="JT26" s="93"/>
      <c r="JU26" s="93"/>
      <c r="JV26" s="93"/>
      <c r="JW26" s="93"/>
      <c r="JX26" s="93"/>
      <c r="JY26" s="93"/>
      <c r="JZ26" s="93"/>
      <c r="KA26" s="93"/>
      <c r="KB26" s="93"/>
      <c r="KC26" s="93"/>
      <c r="KD26" s="93"/>
      <c r="KE26" s="93"/>
      <c r="KF26" s="93"/>
      <c r="KG26" s="93"/>
      <c r="KH26" s="93"/>
      <c r="KI26" s="93"/>
      <c r="KJ26" s="93"/>
      <c r="KK26" s="93"/>
      <c r="KL26" s="93"/>
      <c r="KM26" s="93"/>
      <c r="KN26" s="93"/>
      <c r="KO26" s="93"/>
      <c r="KP26" s="93"/>
      <c r="KQ26" s="93"/>
      <c r="KR26" s="93"/>
      <c r="KS26" s="93"/>
      <c r="KT26" s="93"/>
      <c r="KU26" s="93"/>
      <c r="KV26" s="93"/>
      <c r="KW26" s="93"/>
      <c r="KX26" s="93"/>
      <c r="KY26" s="93"/>
      <c r="KZ26" s="93"/>
      <c r="LA26" s="93"/>
      <c r="LB26" s="93"/>
      <c r="LC26" s="93"/>
      <c r="LD26" s="93"/>
      <c r="LE26" s="93"/>
      <c r="LF26" s="93"/>
      <c r="LG26" s="93"/>
      <c r="LH26" s="93"/>
      <c r="LI26" s="93"/>
      <c r="LJ26" s="93"/>
      <c r="LK26" s="93"/>
      <c r="LL26" s="93"/>
      <c r="LM26" s="93"/>
      <c r="LN26" s="93"/>
      <c r="LO26" s="93"/>
      <c r="LP26" s="93"/>
      <c r="LQ26" s="93"/>
      <c r="LR26" s="93"/>
      <c r="LS26" s="93"/>
      <c r="LT26" s="93"/>
      <c r="LU26" s="93"/>
      <c r="LV26" s="93"/>
      <c r="LW26" s="93"/>
      <c r="LX26" s="93"/>
      <c r="LY26" s="93"/>
      <c r="LZ26" s="93"/>
      <c r="MA26" s="93"/>
      <c r="MB26" s="93"/>
      <c r="MC26" s="93"/>
      <c r="MD26" s="93"/>
      <c r="ME26" s="93"/>
      <c r="MF26" s="93"/>
      <c r="MG26" s="93"/>
      <c r="MH26" s="93"/>
      <c r="MI26" s="93"/>
      <c r="MJ26" s="93"/>
      <c r="MK26" s="93"/>
      <c r="ML26" s="93"/>
      <c r="MM26" s="93"/>
      <c r="MN26" s="93"/>
      <c r="MO26" s="93"/>
      <c r="MP26" s="93"/>
      <c r="MQ26" s="93"/>
      <c r="MR26" s="93"/>
      <c r="MS26" s="93"/>
      <c r="MT26" s="93"/>
      <c r="MU26" s="93"/>
      <c r="MV26" s="93"/>
      <c r="MW26" s="93"/>
      <c r="MX26" s="93"/>
      <c r="MY26" s="93"/>
      <c r="MZ26" s="93"/>
      <c r="NA26" s="93"/>
      <c r="NB26" s="93"/>
      <c r="NC26" s="93"/>
      <c r="ND26" s="93"/>
      <c r="NE26" s="93"/>
      <c r="NF26" s="93"/>
      <c r="NG26" s="93"/>
      <c r="NH26" s="93"/>
      <c r="NI26" s="93"/>
      <c r="NJ26" s="93"/>
      <c r="NK26" s="93"/>
      <c r="NL26" s="93"/>
      <c r="NM26" s="93"/>
      <c r="NN26" s="93"/>
      <c r="NO26" s="93"/>
      <c r="NP26" s="93"/>
      <c r="NQ26" s="93"/>
      <c r="NR26" s="93"/>
      <c r="NS26" s="93"/>
      <c r="NT26" s="93"/>
      <c r="NU26" s="93"/>
      <c r="NV26" s="93"/>
      <c r="NW26" s="93"/>
      <c r="NX26" s="93"/>
      <c r="NY26" s="93"/>
      <c r="NZ26" s="93"/>
      <c r="OA26" s="93"/>
      <c r="OB26" s="93"/>
      <c r="OC26" s="93"/>
      <c r="OD26" s="93"/>
      <c r="OE26" s="93"/>
      <c r="OF26" s="93"/>
      <c r="OG26" s="93"/>
      <c r="OH26" s="93"/>
      <c r="OI26" s="93"/>
      <c r="OJ26" s="93"/>
      <c r="OK26" s="93"/>
      <c r="OL26" s="93"/>
      <c r="OM26" s="93"/>
      <c r="ON26" s="93"/>
      <c r="OO26" s="93"/>
      <c r="OP26" s="93"/>
      <c r="OQ26" s="93"/>
      <c r="OR26" s="93"/>
      <c r="OS26" s="93"/>
      <c r="OT26" s="93"/>
      <c r="OU26" s="93"/>
      <c r="OV26" s="93"/>
      <c r="OW26" s="93"/>
      <c r="OX26" s="93"/>
      <c r="OY26" s="93"/>
      <c r="OZ26" s="93"/>
      <c r="PA26" s="93"/>
      <c r="PB26" s="93"/>
      <c r="PC26" s="93"/>
      <c r="PD26" s="93"/>
      <c r="PE26" s="93"/>
      <c r="PF26" s="93"/>
      <c r="PG26" s="93"/>
      <c r="PH26" s="93"/>
      <c r="PI26" s="93"/>
      <c r="PJ26" s="93"/>
      <c r="PK26" s="93"/>
      <c r="PL26" s="93"/>
      <c r="PM26" s="93"/>
      <c r="PN26" s="93"/>
      <c r="PO26" s="93"/>
      <c r="PP26" s="93"/>
      <c r="PQ26" s="93"/>
      <c r="PR26" s="93"/>
      <c r="PS26" s="93"/>
      <c r="PT26" s="93"/>
      <c r="PU26" s="93"/>
      <c r="PV26" s="93"/>
      <c r="PW26" s="93"/>
      <c r="PX26" s="93"/>
      <c r="PY26" s="93"/>
      <c r="PZ26" s="93"/>
      <c r="QA26" s="93"/>
      <c r="QB26" s="93"/>
      <c r="QC26" s="93"/>
      <c r="QD26" s="93"/>
      <c r="QE26" s="93"/>
      <c r="QF26" s="93"/>
      <c r="QG26" s="93"/>
      <c r="QH26" s="93"/>
      <c r="QI26" s="93"/>
      <c r="QJ26" s="93"/>
      <c r="QK26" s="93"/>
      <c r="QL26" s="93"/>
      <c r="QM26" s="93"/>
      <c r="QN26" s="93"/>
      <c r="QO26" s="93"/>
      <c r="QP26" s="93"/>
      <c r="QQ26" s="93"/>
      <c r="QR26" s="93"/>
      <c r="QS26" s="93"/>
      <c r="QT26" s="93"/>
      <c r="QU26" s="93"/>
      <c r="QV26" s="93"/>
      <c r="QW26" s="93"/>
      <c r="QX26" s="93"/>
      <c r="QY26" s="93"/>
      <c r="QZ26" s="93"/>
      <c r="RA26" s="93"/>
      <c r="RB26" s="93"/>
      <c r="RC26" s="93"/>
      <c r="RD26" s="93"/>
      <c r="RE26" s="93"/>
      <c r="RF26" s="93"/>
      <c r="RG26" s="93"/>
      <c r="RH26" s="93"/>
      <c r="RI26" s="93"/>
      <c r="RJ26" s="93"/>
      <c r="RK26" s="93"/>
      <c r="RL26" s="93"/>
      <c r="RM26" s="93"/>
      <c r="RN26" s="93"/>
      <c r="RO26" s="93"/>
      <c r="RP26" s="93"/>
      <c r="RQ26" s="93"/>
      <c r="RR26" s="93"/>
      <c r="RS26" s="93"/>
      <c r="RT26" s="93"/>
      <c r="RU26" s="93"/>
      <c r="RV26" s="93"/>
      <c r="RW26" s="93"/>
      <c r="RX26" s="93"/>
      <c r="RY26" s="93"/>
      <c r="RZ26" s="93"/>
      <c r="SA26" s="93"/>
      <c r="SB26" s="93"/>
      <c r="SC26" s="93"/>
      <c r="SD26" s="93"/>
      <c r="SE26" s="93"/>
      <c r="SF26" s="93"/>
      <c r="SG26" s="93"/>
      <c r="SH26" s="93"/>
      <c r="SI26" s="93"/>
      <c r="SJ26" s="93"/>
      <c r="SK26" s="93"/>
      <c r="SL26" s="93"/>
      <c r="SM26" s="93"/>
      <c r="SN26" s="93"/>
      <c r="SO26" s="93"/>
      <c r="SP26" s="93"/>
      <c r="SQ26" s="93"/>
      <c r="SR26" s="93"/>
      <c r="SS26" s="93"/>
      <c r="ST26" s="93"/>
      <c r="SU26" s="93"/>
      <c r="SV26" s="93"/>
      <c r="SW26" s="93"/>
      <c r="SX26" s="93"/>
      <c r="SY26" s="93"/>
      <c r="SZ26" s="93"/>
      <c r="TA26" s="93"/>
      <c r="TB26" s="93"/>
      <c r="TC26" s="93"/>
      <c r="TD26" s="93"/>
      <c r="TE26" s="93"/>
      <c r="TF26" s="93"/>
      <c r="TG26" s="93"/>
      <c r="TH26" s="93"/>
      <c r="TI26" s="93"/>
      <c r="TJ26" s="93"/>
      <c r="TK26" s="93"/>
      <c r="TL26" s="93"/>
      <c r="TM26" s="93"/>
      <c r="TN26" s="93"/>
      <c r="TO26" s="93"/>
      <c r="TP26" s="93"/>
      <c r="TQ26" s="93"/>
      <c r="TR26" s="93"/>
      <c r="TS26" s="93"/>
      <c r="TT26" s="93"/>
      <c r="TU26" s="93"/>
      <c r="TV26" s="93"/>
      <c r="TW26" s="93"/>
      <c r="TX26" s="93"/>
      <c r="TY26" s="93"/>
      <c r="TZ26" s="93"/>
      <c r="UA26" s="93"/>
      <c r="UB26" s="93"/>
      <c r="UC26" s="93"/>
      <c r="UD26" s="93"/>
      <c r="UE26" s="93"/>
      <c r="UF26" s="93"/>
      <c r="UG26" s="93"/>
      <c r="UH26" s="93"/>
      <c r="UI26" s="93"/>
      <c r="UJ26" s="93"/>
      <c r="UK26" s="93"/>
      <c r="UL26" s="93"/>
      <c r="UM26" s="93"/>
      <c r="UN26" s="93"/>
      <c r="UO26" s="93"/>
      <c r="UP26" s="93"/>
      <c r="UQ26" s="93"/>
      <c r="UR26" s="93"/>
      <c r="US26" s="93"/>
      <c r="UT26" s="93"/>
      <c r="UU26" s="93"/>
      <c r="UV26" s="93"/>
      <c r="UW26" s="93"/>
      <c r="UX26" s="93"/>
      <c r="UY26" s="93"/>
      <c r="UZ26" s="93"/>
      <c r="VA26" s="93"/>
      <c r="VB26" s="93"/>
      <c r="VC26" s="93"/>
      <c r="VD26" s="93"/>
      <c r="VE26" s="93"/>
      <c r="VF26" s="93"/>
      <c r="VG26" s="93"/>
      <c r="VH26" s="93"/>
      <c r="VI26" s="93"/>
      <c r="VJ26" s="93"/>
      <c r="VK26" s="93"/>
      <c r="VL26" s="93"/>
      <c r="VM26" s="93"/>
      <c r="VN26" s="93"/>
      <c r="VO26" s="93"/>
      <c r="VP26" s="93"/>
      <c r="VQ26" s="93"/>
      <c r="VR26" s="93"/>
      <c r="VS26" s="93"/>
      <c r="VT26" s="93"/>
      <c r="VU26" s="93"/>
      <c r="VV26" s="93"/>
      <c r="VW26" s="93"/>
      <c r="VX26" s="93"/>
      <c r="VY26" s="93"/>
      <c r="VZ26" s="93"/>
      <c r="WA26" s="93"/>
      <c r="WB26" s="93"/>
      <c r="WC26" s="93"/>
      <c r="WD26" s="93"/>
      <c r="WE26" s="93"/>
      <c r="WF26" s="93"/>
      <c r="WG26" s="93"/>
      <c r="WH26" s="93"/>
      <c r="WI26" s="93"/>
      <c r="WJ26" s="93"/>
      <c r="WK26" s="93"/>
      <c r="WL26" s="93"/>
      <c r="WM26" s="93"/>
      <c r="WN26" s="93"/>
      <c r="WO26" s="93"/>
      <c r="WP26" s="93"/>
      <c r="WQ26" s="93"/>
      <c r="WR26" s="93"/>
      <c r="WS26" s="93"/>
      <c r="WT26" s="93"/>
      <c r="WU26" s="93"/>
      <c r="WV26" s="93"/>
      <c r="WW26" s="93"/>
      <c r="WX26" s="93"/>
      <c r="WY26" s="93"/>
      <c r="WZ26" s="93"/>
      <c r="XA26" s="93"/>
      <c r="XB26" s="93"/>
      <c r="XC26" s="93"/>
      <c r="XD26" s="93"/>
      <c r="XE26" s="93"/>
      <c r="XF26" s="93"/>
      <c r="XG26" s="93"/>
      <c r="XH26" s="93"/>
      <c r="XI26" s="93"/>
      <c r="XJ26" s="93"/>
      <c r="XK26" s="93"/>
      <c r="XL26" s="93"/>
      <c r="XM26" s="93"/>
      <c r="XN26" s="93"/>
      <c r="XO26" s="93"/>
      <c r="XP26" s="93"/>
      <c r="XQ26" s="93"/>
      <c r="XR26" s="93"/>
      <c r="XS26" s="93"/>
      <c r="XT26" s="93"/>
      <c r="XU26" s="93"/>
      <c r="XV26" s="93"/>
      <c r="XW26" s="93"/>
      <c r="XX26" s="93"/>
      <c r="XY26" s="93"/>
      <c r="XZ26" s="93"/>
      <c r="YA26" s="93"/>
      <c r="YB26" s="93"/>
      <c r="YC26" s="93"/>
      <c r="YD26" s="93"/>
      <c r="YE26" s="93"/>
      <c r="YF26" s="93"/>
      <c r="YG26" s="93"/>
      <c r="YH26" s="93"/>
      <c r="YI26" s="93"/>
      <c r="YJ26" s="93"/>
      <c r="YK26" s="93"/>
      <c r="YL26" s="93"/>
      <c r="YM26" s="93"/>
      <c r="YN26" s="93"/>
      <c r="YO26" s="93"/>
      <c r="YP26" s="93"/>
      <c r="YQ26" s="93"/>
      <c r="YR26" s="93"/>
      <c r="YS26" s="93"/>
      <c r="YT26" s="93"/>
      <c r="YU26" s="93"/>
      <c r="YV26" s="93"/>
      <c r="YW26" s="93"/>
      <c r="YX26" s="93"/>
      <c r="YY26" s="93"/>
      <c r="YZ26" s="93"/>
      <c r="ZA26" s="93"/>
      <c r="ZB26" s="93"/>
      <c r="ZC26" s="93"/>
      <c r="ZD26" s="93"/>
      <c r="ZE26" s="93"/>
      <c r="ZF26" s="93"/>
      <c r="ZG26" s="93"/>
      <c r="ZH26" s="93"/>
      <c r="ZI26" s="93"/>
      <c r="ZJ26" s="93"/>
      <c r="ZK26" s="93"/>
      <c r="ZL26" s="93"/>
      <c r="ZM26" s="93"/>
      <c r="ZN26" s="93"/>
      <c r="ZO26" s="93"/>
      <c r="ZP26" s="93"/>
      <c r="ZQ26" s="93"/>
      <c r="ZR26" s="93"/>
      <c r="ZS26" s="93"/>
      <c r="ZT26" s="93"/>
      <c r="ZU26" s="93"/>
      <c r="ZV26" s="93"/>
      <c r="ZW26" s="93"/>
      <c r="ZX26" s="93"/>
      <c r="ZY26" s="93"/>
      <c r="ZZ26" s="93"/>
      <c r="AAA26" s="93"/>
      <c r="AAB26" s="93"/>
      <c r="AAC26" s="93"/>
      <c r="AAD26" s="93"/>
      <c r="AAE26" s="93"/>
      <c r="AAF26" s="93"/>
      <c r="AAG26" s="93"/>
      <c r="AAH26" s="93"/>
      <c r="AAI26" s="93"/>
      <c r="AAJ26" s="93"/>
      <c r="AAK26" s="93"/>
      <c r="AAL26" s="93"/>
      <c r="AAM26" s="93"/>
      <c r="AAN26" s="93"/>
      <c r="AAO26" s="93"/>
      <c r="AAP26" s="93"/>
      <c r="AAQ26" s="93"/>
      <c r="AAR26" s="93"/>
      <c r="AAS26" s="93"/>
      <c r="AAT26" s="93"/>
      <c r="AAU26" s="93"/>
      <c r="AAV26" s="93"/>
      <c r="AAW26" s="93"/>
      <c r="AAX26" s="93"/>
      <c r="AAY26" s="93"/>
      <c r="AAZ26" s="93"/>
      <c r="ABA26" s="93"/>
      <c r="ABB26" s="93"/>
      <c r="ABC26" s="93"/>
      <c r="ABD26" s="93"/>
      <c r="ABE26" s="93"/>
      <c r="ABF26" s="93"/>
      <c r="ABG26" s="93"/>
      <c r="ABH26" s="93"/>
      <c r="ABI26" s="93"/>
      <c r="ABJ26" s="93"/>
      <c r="ABK26" s="93"/>
      <c r="ABL26" s="93"/>
      <c r="ABM26" s="93"/>
      <c r="ABN26" s="93"/>
      <c r="ABO26" s="93"/>
      <c r="ABP26" s="93"/>
      <c r="ABQ26" s="93"/>
      <c r="ABR26" s="93"/>
      <c r="ABS26" s="93"/>
      <c r="ABT26" s="93"/>
      <c r="ABU26" s="93"/>
      <c r="ABV26" s="93"/>
      <c r="ABW26" s="93"/>
      <c r="ABX26" s="93"/>
      <c r="ABY26" s="93"/>
      <c r="ABZ26" s="93"/>
      <c r="ACA26" s="93"/>
      <c r="ACB26" s="93"/>
      <c r="ACC26" s="93"/>
      <c r="ACD26" s="93"/>
      <c r="ACE26" s="93"/>
      <c r="ACF26" s="93"/>
      <c r="ACG26" s="93"/>
      <c r="ACH26" s="93"/>
      <c r="ACI26" s="93"/>
      <c r="ACJ26" s="93"/>
      <c r="ACK26" s="93"/>
      <c r="ACL26" s="93"/>
      <c r="ACM26" s="93"/>
      <c r="ACN26" s="93"/>
      <c r="ACO26" s="93"/>
      <c r="ACP26" s="93"/>
      <c r="ACQ26" s="93"/>
      <c r="ACR26" s="93"/>
      <c r="ACS26" s="93"/>
      <c r="ACT26" s="93"/>
      <c r="ACU26" s="93"/>
      <c r="ACV26" s="93"/>
      <c r="ACW26" s="93"/>
      <c r="ACX26" s="93"/>
      <c r="ACY26" s="93"/>
      <c r="ACZ26" s="93"/>
      <c r="ADA26" s="93"/>
      <c r="ADB26" s="93"/>
      <c r="ADC26" s="93"/>
      <c r="ADD26" s="93"/>
      <c r="ADE26" s="93"/>
      <c r="ADF26" s="93"/>
      <c r="ADG26" s="93"/>
      <c r="ADH26" s="93"/>
      <c r="ADI26" s="93"/>
      <c r="ADJ26" s="93"/>
      <c r="ADK26" s="93"/>
      <c r="ADL26" s="93"/>
      <c r="ADM26" s="93"/>
      <c r="ADN26" s="93"/>
      <c r="ADO26" s="93"/>
      <c r="ADP26" s="93"/>
      <c r="ADQ26" s="93"/>
      <c r="ADR26" s="93"/>
      <c r="ADS26" s="93"/>
      <c r="ADT26" s="93"/>
      <c r="ADU26" s="93"/>
      <c r="ADV26" s="93"/>
      <c r="ADW26" s="93"/>
      <c r="ADX26" s="93"/>
      <c r="ADY26" s="93"/>
      <c r="ADZ26" s="93"/>
      <c r="AEA26" s="93"/>
      <c r="AEB26" s="93"/>
      <c r="AEC26" s="93"/>
      <c r="AED26" s="93"/>
      <c r="AEE26" s="93"/>
      <c r="AEF26" s="93"/>
      <c r="AEG26" s="93"/>
      <c r="AEH26" s="93"/>
      <c r="AEI26" s="93"/>
      <c r="AEJ26" s="93"/>
      <c r="AEK26" s="93"/>
      <c r="AEL26" s="93"/>
      <c r="AEM26" s="93"/>
      <c r="AEN26" s="93"/>
      <c r="AEO26" s="93"/>
      <c r="AEP26" s="93"/>
      <c r="AEQ26" s="93"/>
      <c r="AER26" s="93"/>
      <c r="AES26" s="93"/>
      <c r="AET26" s="93"/>
      <c r="AEU26" s="93"/>
      <c r="AEV26" s="93"/>
      <c r="AEW26" s="93"/>
      <c r="AEX26" s="93"/>
      <c r="AEY26" s="93"/>
      <c r="AEZ26" s="93"/>
      <c r="AFA26" s="93"/>
      <c r="AFB26" s="93"/>
      <c r="AFC26" s="93"/>
      <c r="AFD26" s="93"/>
      <c r="AFE26" s="93"/>
      <c r="AFF26" s="93"/>
      <c r="AFG26" s="93"/>
      <c r="AFH26" s="93"/>
      <c r="AFI26" s="93"/>
      <c r="AFJ26" s="93"/>
      <c r="AFK26" s="93"/>
      <c r="AFL26" s="93"/>
      <c r="AFM26" s="93"/>
      <c r="AFN26" s="93"/>
      <c r="AFO26" s="93"/>
      <c r="AFP26" s="93"/>
      <c r="AFQ26" s="93"/>
      <c r="AFR26" s="93"/>
      <c r="AFS26" s="93"/>
      <c r="AFT26" s="93"/>
      <c r="AFU26" s="93"/>
      <c r="AFV26" s="93"/>
      <c r="AFW26" s="93"/>
      <c r="AFX26" s="93"/>
      <c r="AFY26" s="93"/>
      <c r="AFZ26" s="93"/>
      <c r="AGA26" s="93"/>
      <c r="AGB26" s="93"/>
      <c r="AGC26" s="93"/>
      <c r="AGD26" s="93"/>
      <c r="AGE26" s="93"/>
      <c r="AGF26" s="93"/>
      <c r="AGG26" s="93"/>
      <c r="AGH26" s="93"/>
      <c r="AGI26" s="93"/>
      <c r="AGJ26" s="93"/>
      <c r="AGK26" s="93"/>
      <c r="AGL26" s="93"/>
      <c r="AGM26" s="93"/>
      <c r="AGN26" s="93"/>
      <c r="AGO26" s="93"/>
      <c r="AGP26" s="93"/>
      <c r="AGQ26" s="93"/>
      <c r="AGR26" s="93"/>
      <c r="AGS26" s="93"/>
      <c r="AGT26" s="93"/>
      <c r="AGU26" s="93"/>
      <c r="AGV26" s="93"/>
      <c r="AGW26" s="93"/>
      <c r="AGX26" s="93"/>
      <c r="AGY26" s="93"/>
      <c r="AGZ26" s="93"/>
      <c r="AHA26" s="93"/>
      <c r="AHB26" s="93"/>
      <c r="AHC26" s="93"/>
      <c r="AHD26" s="93"/>
      <c r="AHE26" s="93"/>
      <c r="AHF26" s="93"/>
      <c r="AHG26" s="93"/>
      <c r="AHH26" s="93"/>
      <c r="AHI26" s="93"/>
      <c r="AHJ26" s="93"/>
      <c r="AHK26" s="93"/>
      <c r="AHL26" s="93"/>
      <c r="AHM26" s="93"/>
      <c r="AHN26" s="93"/>
      <c r="AHO26" s="93"/>
      <c r="AHP26" s="93"/>
      <c r="AHQ26" s="93"/>
      <c r="AHR26" s="93"/>
      <c r="AHS26" s="93"/>
      <c r="AHT26" s="93"/>
      <c r="AHU26" s="93"/>
      <c r="AHV26" s="93"/>
      <c r="AHW26" s="93"/>
      <c r="AHX26" s="93"/>
      <c r="AHY26" s="93"/>
      <c r="AHZ26" s="93"/>
      <c r="AIA26" s="93"/>
      <c r="AIB26" s="93"/>
      <c r="AIC26" s="93"/>
      <c r="AID26" s="93"/>
      <c r="AIE26" s="93"/>
      <c r="AIF26" s="93"/>
      <c r="AIG26" s="93"/>
      <c r="AIH26" s="93"/>
      <c r="AII26" s="93"/>
      <c r="AIJ26" s="93"/>
      <c r="AIK26" s="93"/>
      <c r="AIL26" s="93"/>
      <c r="AIM26" s="93"/>
      <c r="AIN26" s="93"/>
      <c r="AIO26" s="93"/>
      <c r="AIP26" s="93"/>
      <c r="AIQ26" s="93"/>
      <c r="AIR26" s="93"/>
      <c r="AIS26" s="93"/>
      <c r="AIT26" s="93"/>
      <c r="AIU26" s="93"/>
      <c r="AIV26" s="93"/>
      <c r="AIW26" s="93"/>
      <c r="AIX26" s="93"/>
      <c r="AIY26" s="93"/>
      <c r="AIZ26" s="93"/>
      <c r="AJA26" s="93"/>
      <c r="AJB26" s="93"/>
      <c r="AJC26" s="93"/>
      <c r="AJD26" s="93"/>
      <c r="AJE26" s="93"/>
      <c r="AJF26" s="93"/>
      <c r="AJG26" s="93"/>
      <c r="AJH26" s="93"/>
      <c r="AJI26" s="93"/>
      <c r="AJJ26" s="93"/>
      <c r="AJK26" s="93"/>
      <c r="AJL26" s="93"/>
      <c r="AJM26" s="93"/>
      <c r="AJN26" s="93"/>
      <c r="AJO26" s="93"/>
      <c r="AJP26" s="93"/>
      <c r="AJQ26" s="93"/>
      <c r="AJR26" s="93"/>
      <c r="AJS26" s="93"/>
      <c r="AJT26" s="93"/>
      <c r="AJU26" s="93"/>
      <c r="AJV26" s="93"/>
      <c r="AJW26" s="93"/>
      <c r="AJX26" s="93"/>
      <c r="AJY26" s="93"/>
      <c r="AJZ26" s="93"/>
      <c r="AKA26" s="93"/>
      <c r="AKB26" s="93"/>
      <c r="AKC26" s="93"/>
      <c r="AKD26" s="93"/>
      <c r="AKE26" s="93"/>
      <c r="AKF26" s="93"/>
      <c r="AKG26" s="93"/>
      <c r="AKH26" s="93"/>
      <c r="AKI26" s="93"/>
      <c r="AKJ26" s="93"/>
      <c r="AKK26" s="93"/>
      <c r="AKL26" s="93"/>
      <c r="AKM26" s="93"/>
      <c r="AKN26" s="93"/>
      <c r="AKO26" s="93"/>
      <c r="AKP26" s="93"/>
      <c r="AKQ26" s="93"/>
      <c r="AKR26" s="93"/>
      <c r="AKS26" s="93"/>
      <c r="AKT26" s="93"/>
      <c r="AKU26" s="93"/>
      <c r="AKV26" s="93"/>
      <c r="AKW26" s="93"/>
      <c r="AKX26" s="93"/>
      <c r="AKY26" s="93"/>
      <c r="AKZ26" s="93"/>
      <c r="ALA26" s="93"/>
      <c r="ALB26" s="93"/>
      <c r="ALC26" s="93"/>
      <c r="ALD26" s="93"/>
      <c r="ALE26" s="93"/>
      <c r="ALF26" s="93"/>
      <c r="ALG26" s="93"/>
      <c r="ALH26" s="93"/>
      <c r="ALI26" s="93"/>
      <c r="ALJ26" s="93"/>
      <c r="ALK26" s="93"/>
      <c r="ALL26" s="93"/>
      <c r="ALM26" s="93"/>
      <c r="ALN26" s="93"/>
      <c r="ALO26" s="93"/>
      <c r="ALP26" s="93"/>
      <c r="ALQ26" s="93"/>
      <c r="ALR26" s="93"/>
      <c r="ALS26" s="93"/>
      <c r="ALT26" s="93"/>
      <c r="ALU26" s="93"/>
      <c r="ALV26" s="93"/>
      <c r="ALW26" s="93"/>
      <c r="ALX26" s="93"/>
      <c r="ALY26" s="93"/>
      <c r="ALZ26" s="93"/>
      <c r="AMA26" s="93"/>
      <c r="AMB26" s="93"/>
      <c r="AMC26" s="93"/>
      <c r="AMD26" s="93"/>
      <c r="AME26" s="93"/>
      <c r="AMF26" s="93"/>
      <c r="AMG26" s="93"/>
      <c r="AMH26" s="93"/>
      <c r="AMI26" s="93"/>
      <c r="AMJ26" s="93"/>
    </row>
    <row r="27" spans="1:1024" ht="15" customHeight="1">
      <c r="A27" s="74" t="s">
        <v>67</v>
      </c>
      <c r="B27" s="74" t="s">
        <v>167</v>
      </c>
      <c r="C27" s="79" t="s">
        <v>168</v>
      </c>
      <c r="D27" s="74" t="s">
        <v>169</v>
      </c>
      <c r="E27" s="74" t="s">
        <v>170</v>
      </c>
      <c r="F27" s="79" t="s">
        <v>171</v>
      </c>
      <c r="G27" s="74" t="s">
        <v>97</v>
      </c>
      <c r="H27" s="74" t="s">
        <v>172</v>
      </c>
      <c r="I27" s="74" t="s">
        <v>83</v>
      </c>
      <c r="J27" s="80" t="s">
        <v>176</v>
      </c>
      <c r="K27" s="74" t="s">
        <v>87</v>
      </c>
      <c r="L27" s="74" t="s">
        <v>157</v>
      </c>
      <c r="M27" s="74" t="s">
        <v>174</v>
      </c>
      <c r="N27" s="74" t="s">
        <v>175</v>
      </c>
      <c r="O27" s="81">
        <v>44049</v>
      </c>
      <c r="P27" s="82">
        <f>IFERROR(VLOOKUP(J27,'Obs Tecnicas'!$D:$I,5,0),O27)</f>
        <v>44425</v>
      </c>
      <c r="Q27" s="81" t="str">
        <f ca="1">IF(P27&lt;&gt;"",IF(P27+365&gt;TODAY(),"Calibrado","Vencido"),"")</f>
        <v>Calibrado</v>
      </c>
      <c r="R27" s="83">
        <f>IFERROR(VLOOKUP(J27,'Obs Tecnicas'!$D:$G,2,0),"")</f>
        <v>13481</v>
      </c>
      <c r="S27" s="74" t="str">
        <f>IFERROR(VLOOKUP(J27,'Obs Tecnicas'!$D:$G,3,0),"Hexis")</f>
        <v>ER ANALITICA</v>
      </c>
      <c r="T27" s="74" t="str">
        <f>IFERROR(VLOOKUP(J27,'Obs Tecnicas'!$D:$G,4,0),"")</f>
        <v>Sonda de condutividade apresenta vida útil avançada.</v>
      </c>
      <c r="U27" s="2" t="s">
        <v>28</v>
      </c>
      <c r="V27" s="84">
        <f>IF(P27&lt;&gt;"",MONTH(P27),"")</f>
        <v>8</v>
      </c>
      <c r="W27" s="84">
        <v>6</v>
      </c>
      <c r="X27" s="2" t="e">
        <f>VLOOKUP(J27,Adicionados!B:M,12,0)</f>
        <v>#N/A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</row>
    <row r="28" spans="1:1024" s="85" customFormat="1" ht="15" customHeight="1">
      <c r="A28" s="74" t="s">
        <v>67</v>
      </c>
      <c r="B28" s="74" t="s">
        <v>381</v>
      </c>
      <c r="C28" s="79" t="s">
        <v>382</v>
      </c>
      <c r="D28" s="74" t="s">
        <v>383</v>
      </c>
      <c r="E28" s="74"/>
      <c r="F28" s="79"/>
      <c r="G28" s="74"/>
      <c r="H28" s="74" t="s">
        <v>384</v>
      </c>
      <c r="I28" s="74" t="s">
        <v>79</v>
      </c>
      <c r="J28" s="80" t="s">
        <v>1443</v>
      </c>
      <c r="K28" s="74" t="s">
        <v>81</v>
      </c>
      <c r="L28" s="86" t="s">
        <v>82</v>
      </c>
      <c r="M28" s="36" t="s">
        <v>385</v>
      </c>
      <c r="N28" s="74" t="s">
        <v>386</v>
      </c>
      <c r="O28" s="81"/>
      <c r="P28" s="82">
        <f>IFERROR(VLOOKUP(J28,'Obs Tecnicas'!$D:$I,5,0),O28)</f>
        <v>0</v>
      </c>
      <c r="Q28" s="81" t="str">
        <f ca="1">IF(P28&lt;&gt;"",IF(P28+365&gt;TODAY(),"Calibrado","Vencido"),"")</f>
        <v>Vencido</v>
      </c>
      <c r="R28" s="83" t="str">
        <f>IFERROR(VLOOKUP(J28,'Obs Tecnicas'!$D:$G,2,0),"")</f>
        <v/>
      </c>
      <c r="S28" s="74" t="str">
        <f>IFERROR(VLOOKUP(J28,'Obs Tecnicas'!$D:$G,3,0),"Hexis")</f>
        <v>Hexis</v>
      </c>
      <c r="T28" s="74" t="str">
        <f>IFERROR(VLOOKUP(J28,'Obs Tecnicas'!$D:$G,4,0),"")</f>
        <v/>
      </c>
      <c r="U28" s="2" t="s">
        <v>30</v>
      </c>
      <c r="V28" s="84">
        <f>IF(P28&lt;&gt;"",MONTH(P28),"")</f>
        <v>1</v>
      </c>
      <c r="W28" s="84">
        <v>1</v>
      </c>
      <c r="X28" s="2">
        <f>VLOOKUP(J28,Adicionados!B:M,12,0)</f>
        <v>0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</sheetData>
  <autoFilter ref="A1:V23" xr:uid="{00000000-0009-0000-0000-000007000000}"/>
  <conditionalFormatting sqref="I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">
    <cfRule type="expression" dxfId="69" priority="39">
      <formula>IF(O21&lt;=TODAY()-365,1)</formula>
    </cfRule>
    <cfRule type="expression" dxfId="68" priority="40">
      <formula>IF(O21&lt;(TODAY())-320,1)</formula>
    </cfRule>
    <cfRule type="expression" dxfId="67" priority="41">
      <formula>IF(O21&lt;(TODAY())+0,1)</formula>
    </cfRule>
  </conditionalFormatting>
  <conditionalFormatting sqref="Q21">
    <cfRule type="expression" dxfId="66" priority="42">
      <formula>IF(P21&lt;=TODAY()-365,1)</formula>
    </cfRule>
    <cfRule type="expression" dxfId="65" priority="43">
      <formula>IF(P21&lt;(TODAY())-270,1)</formula>
    </cfRule>
    <cfRule type="expression" dxfId="64" priority="44">
      <formula>IF(P21&lt;(TODAY())+0,1)</formula>
    </cfRule>
  </conditionalFormatting>
  <conditionalFormatting sqref="O22">
    <cfRule type="expression" dxfId="63" priority="45">
      <formula>IF(O22&lt;=TODAY()-365,1)</formula>
    </cfRule>
    <cfRule type="expression" dxfId="62" priority="46">
      <formula>IF(O22&lt;(TODAY())-320,1)</formula>
    </cfRule>
    <cfRule type="expression" dxfId="61" priority="47">
      <formula>IF(O22&lt;(TODAY())+0,1)</formula>
    </cfRule>
  </conditionalFormatting>
  <conditionalFormatting sqref="Q22">
    <cfRule type="expression" dxfId="60" priority="48">
      <formula>IF(P22&lt;=TODAY()-365,1)</formula>
    </cfRule>
    <cfRule type="expression" dxfId="59" priority="49">
      <formula>IF(P22&lt;(TODAY())-270,1)</formula>
    </cfRule>
    <cfRule type="expression" dxfId="58" priority="50">
      <formula>IF(P22&lt;(TODAY())+0,1)</formula>
    </cfRule>
  </conditionalFormatting>
  <conditionalFormatting sqref="O23">
    <cfRule type="expression" dxfId="57" priority="51">
      <formula>IF(O23&lt;=TODAY()-365,1)</formula>
    </cfRule>
    <cfRule type="expression" dxfId="56" priority="52">
      <formula>IF(O23&lt;(TODAY())-320,1)</formula>
    </cfRule>
    <cfRule type="expression" dxfId="55" priority="53">
      <formula>IF(O23&lt;(TODAY())+0,1)</formula>
    </cfRule>
  </conditionalFormatting>
  <conditionalFormatting sqref="Q23">
    <cfRule type="expression" dxfId="54" priority="54">
      <formula>IF(P23&lt;=TODAY()-365,1)</formula>
    </cfRule>
    <cfRule type="expression" dxfId="53" priority="55">
      <formula>IF(P23&lt;(TODAY())-270,1)</formula>
    </cfRule>
    <cfRule type="expression" dxfId="52" priority="56">
      <formula>IF(P23&lt;(TODAY())+0,1)</formula>
    </cfRule>
  </conditionalFormatting>
  <conditionalFormatting sqref="O24">
    <cfRule type="expression" dxfId="51" priority="29">
      <formula>IF(O24&lt;=TODAY()-365,1)</formula>
    </cfRule>
    <cfRule type="expression" dxfId="50" priority="30">
      <formula>IF(O24&lt;(TODAY())-320,1)</formula>
    </cfRule>
    <cfRule type="expression" dxfId="49" priority="31">
      <formula>IF(O24&lt;(TODAY())+0,1)</formula>
    </cfRule>
  </conditionalFormatting>
  <conditionalFormatting sqref="Q24">
    <cfRule type="expression" dxfId="48" priority="32">
      <formula>IF(P24&lt;=TODAY()-365,1)</formula>
    </cfRule>
    <cfRule type="expression" dxfId="47" priority="33">
      <formula>IF(P24&lt;(TODAY())-270,1)</formula>
    </cfRule>
    <cfRule type="expression" dxfId="46" priority="34">
      <formula>IF(P24&lt;(TODAY())+0,1)</formula>
    </cfRule>
  </conditionalFormatting>
  <conditionalFormatting sqref="H24 N24 B24:C2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expression" dxfId="45" priority="23">
      <formula>IF(O25&lt;=TODAY()-365,1)</formula>
    </cfRule>
    <cfRule type="expression" dxfId="44" priority="24">
      <formula>IF(O25&lt;(TODAY())-320,1)</formula>
    </cfRule>
    <cfRule type="expression" dxfId="43" priority="25">
      <formula>IF(O25&lt;(TODAY())+0,1)</formula>
    </cfRule>
  </conditionalFormatting>
  <conditionalFormatting sqref="Q25">
    <cfRule type="expression" dxfId="42" priority="26">
      <formula>IF(P25&lt;=TODAY()-365,1)</formula>
    </cfRule>
    <cfRule type="expression" dxfId="41" priority="27">
      <formula>IF(P25&lt;(TODAY())-270,1)</formula>
    </cfRule>
    <cfRule type="expression" dxfId="40" priority="28">
      <formula>IF(P25&lt;(TODAY())+0,1)</formula>
    </cfRule>
  </conditionalFormatting>
  <conditionalFormatting sqref="B25:H25 M25:N25">
    <cfRule type="containsBlanks" dxfId="39" priority="22">
      <formula>LEN(TRIM(B25))=0</formula>
    </cfRule>
  </conditionalFormatting>
  <conditionalFormatting sqref="O26">
    <cfRule type="expression" dxfId="38" priority="16">
      <formula>IF(O26&lt;=TODAY()-365,1)</formula>
    </cfRule>
    <cfRule type="expression" dxfId="37" priority="17">
      <formula>IF(O26&lt;(TODAY())-320,1)</formula>
    </cfRule>
    <cfRule type="expression" dxfId="36" priority="18">
      <formula>IF(O26&lt;(TODAY())+0,1)</formula>
    </cfRule>
  </conditionalFormatting>
  <conditionalFormatting sqref="Q26">
    <cfRule type="expression" dxfId="35" priority="19">
      <formula>IF(P26&lt;=TODAY()-365,1)</formula>
    </cfRule>
    <cfRule type="expression" dxfId="34" priority="20">
      <formula>IF(P26&lt;(TODAY())-270,1)</formula>
    </cfRule>
    <cfRule type="expression" dxfId="33" priority="21">
      <formula>IF(P26&lt;(TODAY())+0,1)</formula>
    </cfRule>
  </conditionalFormatting>
  <conditionalFormatting sqref="B26:H26 M26:N26">
    <cfRule type="containsBlanks" dxfId="32" priority="15">
      <formula>LEN(TRIM(B26))=0</formula>
    </cfRule>
  </conditionalFormatting>
  <conditionalFormatting sqref="O27">
    <cfRule type="expression" dxfId="31" priority="9">
      <formula>IF(O27&lt;=TODAY()-365,1)</formula>
    </cfRule>
    <cfRule type="expression" dxfId="30" priority="10">
      <formula>IF(O27&lt;(TODAY())-320,1)</formula>
    </cfRule>
    <cfRule type="expression" dxfId="29" priority="11">
      <formula>IF(O27&lt;(TODAY())+0,1)</formula>
    </cfRule>
  </conditionalFormatting>
  <conditionalFormatting sqref="Q27">
    <cfRule type="expression" dxfId="28" priority="12">
      <formula>IF(P27&lt;=TODAY()-365,1)</formula>
    </cfRule>
    <cfRule type="expression" dxfId="27" priority="13">
      <formula>IF(P27&lt;(TODAY())-270,1)</formula>
    </cfRule>
    <cfRule type="expression" dxfId="26" priority="14">
      <formula>IF(P27&lt;(TODAY())+0,1)</formula>
    </cfRule>
  </conditionalFormatting>
  <conditionalFormatting sqref="M27:N27 B27:H27">
    <cfRule type="containsBlanks" dxfId="25" priority="8">
      <formula>LEN(TRIM(B27))=0</formula>
    </cfRule>
  </conditionalFormatting>
  <conditionalFormatting sqref="O28">
    <cfRule type="expression" dxfId="24" priority="2">
      <formula>IF(O28&lt;=TODAY()-365,1)</formula>
    </cfRule>
    <cfRule type="expression" dxfId="23" priority="3">
      <formula>IF(O28&lt;(TODAY())-320,1)</formula>
    </cfRule>
    <cfRule type="expression" dxfId="22" priority="4">
      <formula>IF(O28&lt;(TODAY())+0,1)</formula>
    </cfRule>
  </conditionalFormatting>
  <conditionalFormatting sqref="Q28">
    <cfRule type="expression" dxfId="21" priority="5">
      <formula>IF(P28&lt;=TODAY()-365,1)</formula>
    </cfRule>
    <cfRule type="expression" dxfId="20" priority="6">
      <formula>IF(P28&lt;(TODAY())-270,1)</formula>
    </cfRule>
    <cfRule type="expression" dxfId="19" priority="7">
      <formula>IF(P28&lt;(TODAY())+0,1)</formula>
    </cfRule>
  </conditionalFormatting>
  <conditionalFormatting sqref="B28:H28 M28:N28">
    <cfRule type="containsBlanks" dxfId="18" priority="1">
      <formula>LEN(TRIM(B28))=0</formula>
    </cfRule>
  </conditionalFormatting>
  <dataValidations disablePrompts="1" count="3">
    <dataValidation type="list" allowBlank="1" showInputMessage="1" showErrorMessage="1" sqref="U2:U20" xr:uid="{00000000-0002-0000-0700-000000000000}">
      <formula1>"REALIZADO,DESATIVADO,NÃO ENCONTRADO,AGENDADO,SEM RETORNO DO OWNER"</formula1>
      <formula2>0</formula2>
    </dataValidation>
    <dataValidation type="list" allowBlank="1" showInputMessage="1" showErrorMessage="1" sqref="U21:U22" xr:uid="{00000000-0002-0000-0700-000001000000}">
      <formula1>"ADICIONADO,REALIZADO,DESATIVADO,NÃO ENCONTRADO,AGENDADO,SEM RETORNO DO OWNER,EM CONTATO,CONTATO FEITO,EM CONSERTO INTERNO,AGUARDANDO RETORNO "</formula1>
      <formula2>0</formula2>
    </dataValidation>
    <dataValidation type="list" allowBlank="1" showInputMessage="1" showErrorMessage="1" sqref="U23:U28" xr:uid="{00000000-0002-0000-0700-000002000000}">
      <formula1>"ADICIONADO,REALIZADO,DESATIVADO,NÃO ENCONTRADO,AGENDADO,SEM RETORNO DO OWNER,EM CONTATO,CONTATO FEITO,CONSERTO INTERNO,AGUARDANDO RETORNO "</formula1>
      <formula2>0</formula2>
    </dataValidation>
  </dataValidations>
  <hyperlinks>
    <hyperlink ref="F2" r:id="rId1" xr:uid="{00000000-0004-0000-0700-000000000000}"/>
    <hyperlink ref="F4" r:id="rId2" xr:uid="{00000000-0004-0000-0700-000001000000}"/>
    <hyperlink ref="C8" r:id="rId3" xr:uid="{00000000-0004-0000-0700-000002000000}"/>
    <hyperlink ref="F8" r:id="rId4" xr:uid="{00000000-0004-0000-0700-000003000000}"/>
    <hyperlink ref="F9" r:id="rId5" xr:uid="{00000000-0004-0000-0700-000004000000}"/>
    <hyperlink ref="C10" r:id="rId6" xr:uid="{00000000-0004-0000-0700-000005000000}"/>
    <hyperlink ref="F10" r:id="rId7" xr:uid="{00000000-0004-0000-0700-000006000000}"/>
    <hyperlink ref="C11" r:id="rId8" xr:uid="{00000000-0004-0000-0700-000007000000}"/>
    <hyperlink ref="F11" r:id="rId9" xr:uid="{00000000-0004-0000-0700-000008000000}"/>
    <hyperlink ref="F12" r:id="rId10" xr:uid="{00000000-0004-0000-0700-000009000000}"/>
    <hyperlink ref="F13" r:id="rId11" xr:uid="{00000000-0004-0000-0700-00000A000000}"/>
    <hyperlink ref="C14" r:id="rId12" xr:uid="{00000000-0004-0000-0700-00000B000000}"/>
    <hyperlink ref="F14" r:id="rId13" xr:uid="{00000000-0004-0000-0700-00000C000000}"/>
    <hyperlink ref="C15" r:id="rId14" xr:uid="{00000000-0004-0000-0700-00000D000000}"/>
    <hyperlink ref="F15" r:id="rId15" xr:uid="{00000000-0004-0000-0700-00000E000000}"/>
    <hyperlink ref="C16" r:id="rId16" xr:uid="{00000000-0004-0000-0700-00000F000000}"/>
    <hyperlink ref="F16" r:id="rId17" xr:uid="{00000000-0004-0000-0700-000010000000}"/>
    <hyperlink ref="C17" r:id="rId18" xr:uid="{00000000-0004-0000-0700-000011000000}"/>
    <hyperlink ref="F17" r:id="rId19" xr:uid="{00000000-0004-0000-0700-000012000000}"/>
    <hyperlink ref="C18" r:id="rId20" xr:uid="{00000000-0004-0000-0700-000013000000}"/>
    <hyperlink ref="F18" r:id="rId21" xr:uid="{00000000-0004-0000-0700-000014000000}"/>
    <hyperlink ref="C19" r:id="rId22" xr:uid="{00000000-0004-0000-0700-000015000000}"/>
    <hyperlink ref="F19" r:id="rId23" xr:uid="{00000000-0004-0000-0700-000016000000}"/>
    <hyperlink ref="C20" r:id="rId24" xr:uid="{00000000-0004-0000-0700-000017000000}"/>
    <hyperlink ref="C21" r:id="rId25" xr:uid="{00000000-0004-0000-0700-000018000000}"/>
    <hyperlink ref="F21" r:id="rId26" xr:uid="{00000000-0004-0000-0700-000019000000}"/>
    <hyperlink ref="C22" r:id="rId27" xr:uid="{00000000-0004-0000-0700-00001A000000}"/>
    <hyperlink ref="C23" r:id="rId28" xr:uid="{00000000-0004-0000-0700-00001B000000}"/>
    <hyperlink ref="F23" r:id="rId29" xr:uid="{00000000-0004-0000-0700-00001C000000}"/>
    <hyperlink ref="F24" r:id="rId30" xr:uid="{00000000-0004-0000-0200-000019010000}"/>
    <hyperlink ref="C25" r:id="rId31" xr:uid="{00000000-0004-0000-0200-0000CD000000}"/>
    <hyperlink ref="F25" r:id="rId32" xr:uid="{00000000-0004-0000-0200-0000CE000000}"/>
    <hyperlink ref="C26" r:id="rId33" xr:uid="{00000000-0004-0000-0200-00009A000000}"/>
    <hyperlink ref="C27" r:id="rId34" xr:uid="{00000000-0004-0000-0200-00003D000000}"/>
    <hyperlink ref="F27" r:id="rId35" xr:uid="{00000000-0004-0000-0200-00003E000000}"/>
    <hyperlink ref="C28" r:id="rId36" xr:uid="{00000000-0004-0000-0200-0000A9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39"/>
  <sheetViews>
    <sheetView zoomScaleNormal="100" workbookViewId="0">
      <pane ySplit="1" topLeftCell="A108" activePane="bottomLeft" state="frozen"/>
      <selection pane="bottomLeft" activeCell="B137" sqref="B137"/>
    </sheetView>
  </sheetViews>
  <sheetFormatPr defaultColWidth="8.5703125" defaultRowHeight="15"/>
  <cols>
    <col min="1" max="1" width="28.28515625" style="47" customWidth="1"/>
    <col min="2" max="2" width="20.140625" style="87" customWidth="1"/>
    <col min="3" max="3" width="16.85546875" style="87" customWidth="1"/>
    <col min="4" max="4" width="25.85546875" style="87" customWidth="1"/>
    <col min="5" max="5" width="19" style="47" customWidth="1"/>
    <col min="6" max="6" width="34.5703125" style="47" customWidth="1"/>
    <col min="7" max="7" width="15.5703125" style="151" customWidth="1"/>
    <col min="8" max="8" width="9.85546875" customWidth="1"/>
    <col min="9" max="9" width="10.85546875" style="47" customWidth="1"/>
    <col min="10" max="10" width="13.140625" customWidth="1"/>
    <col min="11" max="11" width="56.42578125" customWidth="1"/>
    <col min="12" max="12" width="12.7109375" customWidth="1"/>
    <col min="18" max="18" width="6" customWidth="1"/>
    <col min="19" max="19" width="13.140625" customWidth="1"/>
    <col min="20" max="20" width="130.5703125" customWidth="1"/>
    <col min="23" max="24" width="5.5703125" customWidth="1"/>
  </cols>
  <sheetData>
    <row r="1" spans="1:12" ht="25.5">
      <c r="A1" s="75" t="s">
        <v>54</v>
      </c>
      <c r="B1" s="142" t="s">
        <v>55</v>
      </c>
      <c r="C1" s="75" t="s">
        <v>56</v>
      </c>
      <c r="D1" s="75" t="s">
        <v>57</v>
      </c>
      <c r="E1" s="76" t="s">
        <v>58</v>
      </c>
      <c r="F1" s="76" t="s">
        <v>59</v>
      </c>
      <c r="G1" s="152" t="s">
        <v>61</v>
      </c>
      <c r="H1" s="78" t="s">
        <v>62</v>
      </c>
      <c r="I1" s="153" t="s">
        <v>63</v>
      </c>
      <c r="J1" s="76" t="s">
        <v>64</v>
      </c>
      <c r="K1" s="76" t="s">
        <v>65</v>
      </c>
      <c r="L1" s="76" t="s">
        <v>66</v>
      </c>
    </row>
    <row r="2" spans="1:12">
      <c r="A2" s="74" t="s">
        <v>115</v>
      </c>
      <c r="B2" s="144" t="s">
        <v>591</v>
      </c>
      <c r="C2" s="36" t="s">
        <v>117</v>
      </c>
      <c r="D2" s="36"/>
      <c r="E2" s="74" t="s">
        <v>1216</v>
      </c>
      <c r="F2" s="74"/>
      <c r="G2" s="154">
        <v>44333</v>
      </c>
      <c r="H2" s="81" t="s">
        <v>1206</v>
      </c>
      <c r="I2" s="83">
        <v>12351</v>
      </c>
      <c r="J2" s="74" t="s">
        <v>782</v>
      </c>
      <c r="K2" s="74">
        <v>0</v>
      </c>
      <c r="L2" s="2" t="s">
        <v>1329</v>
      </c>
    </row>
    <row r="3" spans="1:12">
      <c r="A3" s="74" t="s">
        <v>115</v>
      </c>
      <c r="B3" s="144" t="s">
        <v>604</v>
      </c>
      <c r="C3" s="36" t="s">
        <v>447</v>
      </c>
      <c r="D3" s="36"/>
      <c r="E3" s="74" t="s">
        <v>1216</v>
      </c>
      <c r="F3" s="74"/>
      <c r="G3" s="154">
        <v>44333</v>
      </c>
      <c r="H3" s="81" t="s">
        <v>1206</v>
      </c>
      <c r="I3" s="83">
        <v>12356</v>
      </c>
      <c r="J3" s="74" t="s">
        <v>782</v>
      </c>
      <c r="K3" s="74">
        <v>0</v>
      </c>
      <c r="L3" s="2" t="s">
        <v>1329</v>
      </c>
    </row>
    <row r="4" spans="1:12">
      <c r="A4" s="74" t="s">
        <v>115</v>
      </c>
      <c r="B4" s="144" t="s">
        <v>593</v>
      </c>
      <c r="C4" s="36" t="s">
        <v>117</v>
      </c>
      <c r="D4" s="36"/>
      <c r="E4" s="74" t="s">
        <v>1216</v>
      </c>
      <c r="F4" s="74"/>
      <c r="G4" s="154">
        <v>44333</v>
      </c>
      <c r="H4" s="81" t="s">
        <v>1206</v>
      </c>
      <c r="I4" s="83">
        <v>12350</v>
      </c>
      <c r="J4" s="74" t="s">
        <v>782</v>
      </c>
      <c r="K4" s="74">
        <v>0</v>
      </c>
      <c r="L4" s="2" t="s">
        <v>1329</v>
      </c>
    </row>
    <row r="5" spans="1:12">
      <c r="A5" s="74" t="s">
        <v>115</v>
      </c>
      <c r="B5" s="144" t="s">
        <v>605</v>
      </c>
      <c r="C5" s="36" t="s">
        <v>454</v>
      </c>
      <c r="D5" s="36"/>
      <c r="E5" s="74" t="s">
        <v>1216</v>
      </c>
      <c r="F5" s="74"/>
      <c r="G5" s="154">
        <v>44333</v>
      </c>
      <c r="H5" s="81" t="s">
        <v>1206</v>
      </c>
      <c r="I5" s="83">
        <v>12354</v>
      </c>
      <c r="J5" s="74" t="s">
        <v>782</v>
      </c>
      <c r="K5" s="74">
        <v>0</v>
      </c>
      <c r="L5" s="2" t="s">
        <v>1329</v>
      </c>
    </row>
    <row r="6" spans="1:12">
      <c r="A6" s="74" t="s">
        <v>115</v>
      </c>
      <c r="B6" s="144" t="s">
        <v>606</v>
      </c>
      <c r="C6" s="36" t="s">
        <v>444</v>
      </c>
      <c r="D6" s="36"/>
      <c r="E6" s="74" t="s">
        <v>1216</v>
      </c>
      <c r="F6" s="74"/>
      <c r="G6" s="154">
        <v>44333</v>
      </c>
      <c r="H6" s="81" t="s">
        <v>1206</v>
      </c>
      <c r="I6" s="83">
        <v>12353</v>
      </c>
      <c r="J6" s="74" t="s">
        <v>782</v>
      </c>
      <c r="K6" s="74">
        <v>0</v>
      </c>
      <c r="L6" s="2" t="s">
        <v>1329</v>
      </c>
    </row>
    <row r="7" spans="1:12">
      <c r="A7" s="74" t="s">
        <v>115</v>
      </c>
      <c r="B7" s="144" t="s">
        <v>443</v>
      </c>
      <c r="C7" s="36" t="s">
        <v>444</v>
      </c>
      <c r="D7" s="36"/>
      <c r="E7" s="74" t="s">
        <v>1216</v>
      </c>
      <c r="F7" s="74"/>
      <c r="G7" s="154">
        <v>44333</v>
      </c>
      <c r="H7" s="81" t="s">
        <v>1206</v>
      </c>
      <c r="I7" s="83">
        <v>12355</v>
      </c>
      <c r="J7" s="74" t="s">
        <v>782</v>
      </c>
      <c r="K7" s="74">
        <v>0</v>
      </c>
      <c r="L7" s="2" t="s">
        <v>1329</v>
      </c>
    </row>
    <row r="8" spans="1:12">
      <c r="A8" s="74" t="s">
        <v>115</v>
      </c>
      <c r="B8" s="144" t="s">
        <v>1330</v>
      </c>
      <c r="C8" s="102" t="s">
        <v>447</v>
      </c>
      <c r="D8" s="36"/>
      <c r="E8" s="74" t="s">
        <v>1216</v>
      </c>
      <c r="F8" s="74"/>
      <c r="G8" s="154">
        <v>44333</v>
      </c>
      <c r="H8" s="81" t="s">
        <v>1206</v>
      </c>
      <c r="I8" s="83">
        <v>12352</v>
      </c>
      <c r="J8" s="74" t="s">
        <v>782</v>
      </c>
      <c r="K8" s="74">
        <v>0</v>
      </c>
      <c r="L8" s="2" t="s">
        <v>1329</v>
      </c>
    </row>
    <row r="9" spans="1:12">
      <c r="A9" s="74" t="s">
        <v>79</v>
      </c>
      <c r="B9" s="144" t="s">
        <v>1331</v>
      </c>
      <c r="C9" s="36" t="s">
        <v>81</v>
      </c>
      <c r="D9" s="36" t="s">
        <v>1332</v>
      </c>
      <c r="E9" s="74" t="s">
        <v>1216</v>
      </c>
      <c r="F9" s="74"/>
      <c r="G9" s="154">
        <v>44333</v>
      </c>
      <c r="H9" s="81" t="s">
        <v>1206</v>
      </c>
      <c r="I9" s="83">
        <v>12316</v>
      </c>
      <c r="J9" s="74" t="s">
        <v>782</v>
      </c>
      <c r="K9" s="74">
        <v>0</v>
      </c>
      <c r="L9" s="2" t="s">
        <v>1329</v>
      </c>
    </row>
    <row r="10" spans="1:12">
      <c r="A10" s="74" t="s">
        <v>83</v>
      </c>
      <c r="B10" s="144" t="s">
        <v>615</v>
      </c>
      <c r="C10" s="36" t="s">
        <v>84</v>
      </c>
      <c r="D10" s="36"/>
      <c r="E10" s="74" t="s">
        <v>1216</v>
      </c>
      <c r="F10" s="74"/>
      <c r="G10" s="154">
        <v>44333</v>
      </c>
      <c r="H10" s="81" t="s">
        <v>1206</v>
      </c>
      <c r="I10" s="83">
        <v>12341</v>
      </c>
      <c r="J10" s="74" t="s">
        <v>782</v>
      </c>
      <c r="K10" s="74" t="s">
        <v>870</v>
      </c>
      <c r="L10" s="2" t="s">
        <v>1329</v>
      </c>
    </row>
    <row r="11" spans="1:12">
      <c r="A11" s="74" t="s">
        <v>83</v>
      </c>
      <c r="B11" s="144" t="s">
        <v>1333</v>
      </c>
      <c r="C11" s="36" t="s">
        <v>84</v>
      </c>
      <c r="D11" s="36"/>
      <c r="E11" s="74" t="s">
        <v>1216</v>
      </c>
      <c r="F11" s="74"/>
      <c r="G11" s="154">
        <v>44333</v>
      </c>
      <c r="H11" s="81" t="s">
        <v>1206</v>
      </c>
      <c r="I11" s="83">
        <v>12342</v>
      </c>
      <c r="J11" s="74" t="s">
        <v>782</v>
      </c>
      <c r="K11" s="74">
        <v>0</v>
      </c>
      <c r="L11" s="2" t="s">
        <v>1329</v>
      </c>
    </row>
    <row r="12" spans="1:12">
      <c r="A12" s="74" t="s">
        <v>83</v>
      </c>
      <c r="B12" s="144" t="s">
        <v>1334</v>
      </c>
      <c r="C12" s="36" t="s">
        <v>84</v>
      </c>
      <c r="D12" s="36"/>
      <c r="E12" s="74" t="s">
        <v>1216</v>
      </c>
      <c r="F12" s="74"/>
      <c r="G12" s="154">
        <v>44333</v>
      </c>
      <c r="H12" s="81" t="s">
        <v>1206</v>
      </c>
      <c r="I12" s="83">
        <v>12338</v>
      </c>
      <c r="J12" s="74" t="s">
        <v>782</v>
      </c>
      <c r="K12" s="74">
        <v>0</v>
      </c>
      <c r="L12" s="2" t="s">
        <v>1329</v>
      </c>
    </row>
    <row r="13" spans="1:12">
      <c r="A13" s="74" t="s">
        <v>83</v>
      </c>
      <c r="B13" s="144" t="s">
        <v>1335</v>
      </c>
      <c r="C13" s="36" t="s">
        <v>84</v>
      </c>
      <c r="D13" s="36"/>
      <c r="E13" s="74" t="s">
        <v>1216</v>
      </c>
      <c r="F13" s="74"/>
      <c r="G13" s="154">
        <v>44333</v>
      </c>
      <c r="H13" s="81" t="s">
        <v>1206</v>
      </c>
      <c r="I13" s="83">
        <v>12366</v>
      </c>
      <c r="J13" s="74" t="s">
        <v>782</v>
      </c>
      <c r="K13" s="74" t="s">
        <v>884</v>
      </c>
      <c r="L13" s="2" t="s">
        <v>1329</v>
      </c>
    </row>
    <row r="14" spans="1:12">
      <c r="A14" s="74" t="s">
        <v>83</v>
      </c>
      <c r="B14" s="144" t="s">
        <v>616</v>
      </c>
      <c r="C14" s="36" t="s">
        <v>84</v>
      </c>
      <c r="D14" s="36"/>
      <c r="E14" s="74" t="s">
        <v>1216</v>
      </c>
      <c r="F14" s="74"/>
      <c r="G14" s="154">
        <v>44333</v>
      </c>
      <c r="H14" s="81" t="s">
        <v>1206</v>
      </c>
      <c r="I14" s="83">
        <v>12339</v>
      </c>
      <c r="J14" s="74" t="s">
        <v>782</v>
      </c>
      <c r="K14" s="74" t="s">
        <v>885</v>
      </c>
      <c r="L14" s="2" t="s">
        <v>1329</v>
      </c>
    </row>
    <row r="15" spans="1:12">
      <c r="A15" s="74" t="s">
        <v>86</v>
      </c>
      <c r="B15" s="144" t="s">
        <v>607</v>
      </c>
      <c r="C15" s="74" t="s">
        <v>1110</v>
      </c>
      <c r="D15" s="36"/>
      <c r="E15" s="74" t="s">
        <v>1216</v>
      </c>
      <c r="F15" s="74"/>
      <c r="G15" s="154">
        <v>44333</v>
      </c>
      <c r="H15" s="81" t="s">
        <v>1206</v>
      </c>
      <c r="I15" s="83">
        <v>12347</v>
      </c>
      <c r="J15" s="74" t="s">
        <v>782</v>
      </c>
      <c r="K15" s="74">
        <v>0</v>
      </c>
      <c r="L15" s="2" t="s">
        <v>1329</v>
      </c>
    </row>
    <row r="16" spans="1:12">
      <c r="A16" s="74" t="s">
        <v>750</v>
      </c>
      <c r="B16" s="144" t="s">
        <v>764</v>
      </c>
      <c r="C16" s="74" t="s">
        <v>756</v>
      </c>
      <c r="D16" s="36"/>
      <c r="E16" s="74" t="s">
        <v>1216</v>
      </c>
      <c r="F16" s="74"/>
      <c r="G16" s="154">
        <v>44333</v>
      </c>
      <c r="H16" s="81" t="s">
        <v>1206</v>
      </c>
      <c r="I16" s="83">
        <v>12343</v>
      </c>
      <c r="J16" s="74" t="s">
        <v>782</v>
      </c>
      <c r="K16" s="74">
        <v>0</v>
      </c>
      <c r="L16" s="2" t="s">
        <v>1329</v>
      </c>
    </row>
    <row r="17" spans="1:12">
      <c r="A17" s="74" t="s">
        <v>750</v>
      </c>
      <c r="B17" s="144" t="s">
        <v>765</v>
      </c>
      <c r="C17" s="74" t="s">
        <v>766</v>
      </c>
      <c r="D17" s="36"/>
      <c r="E17" s="74" t="s">
        <v>1216</v>
      </c>
      <c r="F17" s="74"/>
      <c r="G17" s="154">
        <v>44333</v>
      </c>
      <c r="H17" s="81" t="s">
        <v>1206</v>
      </c>
      <c r="I17" s="83">
        <v>12376</v>
      </c>
      <c r="J17" s="74" t="s">
        <v>782</v>
      </c>
      <c r="K17" s="74">
        <v>0</v>
      </c>
      <c r="L17" s="2" t="s">
        <v>1329</v>
      </c>
    </row>
    <row r="18" spans="1:12">
      <c r="A18" s="74" t="s">
        <v>750</v>
      </c>
      <c r="B18" s="144" t="s">
        <v>767</v>
      </c>
      <c r="C18" s="74" t="s">
        <v>766</v>
      </c>
      <c r="D18" s="36"/>
      <c r="E18" s="74" t="s">
        <v>1216</v>
      </c>
      <c r="F18" s="74"/>
      <c r="G18" s="154">
        <v>44333</v>
      </c>
      <c r="H18" s="81" t="s">
        <v>1206</v>
      </c>
      <c r="I18" s="83">
        <v>12377</v>
      </c>
      <c r="J18" s="74" t="s">
        <v>782</v>
      </c>
      <c r="K18" s="74">
        <v>0</v>
      </c>
      <c r="L18" s="2" t="s">
        <v>1329</v>
      </c>
    </row>
    <row r="19" spans="1:12">
      <c r="A19" s="74" t="s">
        <v>750</v>
      </c>
      <c r="B19" s="144" t="s">
        <v>768</v>
      </c>
      <c r="C19" s="74" t="s">
        <v>56</v>
      </c>
      <c r="D19" s="36"/>
      <c r="E19" s="74" t="s">
        <v>1216</v>
      </c>
      <c r="F19" s="74"/>
      <c r="G19" s="154">
        <v>44333</v>
      </c>
      <c r="H19" s="81" t="s">
        <v>1206</v>
      </c>
      <c r="I19" s="83">
        <v>12378</v>
      </c>
      <c r="J19" s="74" t="s">
        <v>782</v>
      </c>
      <c r="K19" s="74">
        <v>0</v>
      </c>
      <c r="L19" s="2" t="s">
        <v>1329</v>
      </c>
    </row>
    <row r="20" spans="1:12">
      <c r="A20" s="74" t="s">
        <v>750</v>
      </c>
      <c r="B20" s="144" t="s">
        <v>769</v>
      </c>
      <c r="C20" s="74" t="s">
        <v>56</v>
      </c>
      <c r="D20" s="36"/>
      <c r="E20" s="74" t="s">
        <v>1216</v>
      </c>
      <c r="F20" s="74"/>
      <c r="G20" s="154">
        <v>44333</v>
      </c>
      <c r="H20" s="81" t="s">
        <v>1206</v>
      </c>
      <c r="I20" s="83">
        <v>12379</v>
      </c>
      <c r="J20" s="74" t="s">
        <v>782</v>
      </c>
      <c r="K20" s="74">
        <v>0</v>
      </c>
      <c r="L20" s="2" t="s">
        <v>1329</v>
      </c>
    </row>
    <row r="21" spans="1:12">
      <c r="A21" s="74" t="s">
        <v>750</v>
      </c>
      <c r="B21" s="144" t="s">
        <v>770</v>
      </c>
      <c r="C21" s="74" t="s">
        <v>756</v>
      </c>
      <c r="D21" s="36"/>
      <c r="E21" s="74" t="s">
        <v>1216</v>
      </c>
      <c r="F21" s="74"/>
      <c r="G21" s="154">
        <v>44333</v>
      </c>
      <c r="H21" s="81" t="s">
        <v>1206</v>
      </c>
      <c r="I21" s="83">
        <v>12381</v>
      </c>
      <c r="J21" s="74" t="s">
        <v>782</v>
      </c>
      <c r="K21" s="74">
        <v>0</v>
      </c>
      <c r="L21" s="2" t="s">
        <v>1329</v>
      </c>
    </row>
    <row r="22" spans="1:12">
      <c r="A22" s="74" t="s">
        <v>1276</v>
      </c>
      <c r="B22" s="144" t="s">
        <v>527</v>
      </c>
      <c r="C22" s="36" t="s">
        <v>84</v>
      </c>
      <c r="D22" s="36" t="s">
        <v>220</v>
      </c>
      <c r="E22" s="74" t="s">
        <v>1240</v>
      </c>
      <c r="F22" s="74" t="s">
        <v>522</v>
      </c>
      <c r="G22" s="154">
        <v>44369</v>
      </c>
      <c r="H22" s="81" t="s">
        <v>1206</v>
      </c>
      <c r="I22" s="83">
        <v>12616</v>
      </c>
      <c r="J22" s="74" t="s">
        <v>782</v>
      </c>
      <c r="K22" s="74" t="s">
        <v>958</v>
      </c>
      <c r="L22" s="2" t="s">
        <v>1329</v>
      </c>
    </row>
    <row r="23" spans="1:12">
      <c r="A23" s="74" t="s">
        <v>83</v>
      </c>
      <c r="B23" s="87">
        <v>6263666</v>
      </c>
      <c r="C23" s="36" t="s">
        <v>84</v>
      </c>
      <c r="D23" s="87" t="s">
        <v>1336</v>
      </c>
      <c r="E23" s="74" t="s">
        <v>346</v>
      </c>
      <c r="G23" s="151">
        <v>44343</v>
      </c>
      <c r="H23" s="81" t="s">
        <v>1206</v>
      </c>
      <c r="I23" s="83" t="s">
        <v>1337</v>
      </c>
      <c r="J23" s="74" t="s">
        <v>1338</v>
      </c>
      <c r="L23" s="2" t="s">
        <v>1329</v>
      </c>
    </row>
    <row r="24" spans="1:12">
      <c r="A24" s="74" t="s">
        <v>86</v>
      </c>
      <c r="B24" s="87">
        <v>6263666</v>
      </c>
      <c r="C24" s="36" t="s">
        <v>84</v>
      </c>
      <c r="D24" s="87" t="s">
        <v>1336</v>
      </c>
      <c r="E24" s="74" t="s">
        <v>346</v>
      </c>
      <c r="G24" s="151">
        <v>44343</v>
      </c>
      <c r="H24" s="81" t="s">
        <v>1206</v>
      </c>
      <c r="I24" s="83" t="s">
        <v>1339</v>
      </c>
      <c r="J24" s="74" t="s">
        <v>1338</v>
      </c>
      <c r="L24" s="2" t="s">
        <v>1329</v>
      </c>
    </row>
    <row r="25" spans="1:12">
      <c r="A25" s="74" t="s">
        <v>83</v>
      </c>
      <c r="B25" s="87">
        <v>4220746</v>
      </c>
      <c r="C25" s="36" t="s">
        <v>84</v>
      </c>
      <c r="D25" s="87" t="s">
        <v>1336</v>
      </c>
      <c r="E25" s="74" t="s">
        <v>346</v>
      </c>
      <c r="G25" s="151">
        <v>44343</v>
      </c>
      <c r="H25" s="81" t="s">
        <v>1206</v>
      </c>
      <c r="I25" s="47" t="s">
        <v>1340</v>
      </c>
      <c r="J25" s="74" t="s">
        <v>1338</v>
      </c>
      <c r="L25" s="2" t="s">
        <v>1329</v>
      </c>
    </row>
    <row r="26" spans="1:12">
      <c r="A26" s="74" t="s">
        <v>101</v>
      </c>
      <c r="B26" s="155">
        <v>150750001006</v>
      </c>
      <c r="C26" s="36" t="s">
        <v>81</v>
      </c>
      <c r="D26" s="87" t="s">
        <v>206</v>
      </c>
      <c r="E26" s="74" t="s">
        <v>346</v>
      </c>
      <c r="G26" s="151">
        <v>44344</v>
      </c>
      <c r="H26" s="81" t="s">
        <v>1206</v>
      </c>
      <c r="I26" s="83" t="s">
        <v>1341</v>
      </c>
      <c r="J26" s="74" t="s">
        <v>1338</v>
      </c>
      <c r="L26" s="2" t="s">
        <v>1329</v>
      </c>
    </row>
    <row r="27" spans="1:12">
      <c r="A27" s="74" t="s">
        <v>79</v>
      </c>
      <c r="B27" s="155">
        <v>210266601021</v>
      </c>
      <c r="C27" s="36" t="s">
        <v>81</v>
      </c>
      <c r="D27" s="36" t="s">
        <v>1332</v>
      </c>
      <c r="E27" s="74" t="s">
        <v>1216</v>
      </c>
      <c r="G27" s="151">
        <v>44306</v>
      </c>
      <c r="H27" s="81" t="s">
        <v>1206</v>
      </c>
      <c r="I27" s="83" t="s">
        <v>1342</v>
      </c>
      <c r="J27" s="74" t="s">
        <v>1338</v>
      </c>
      <c r="L27" s="2" t="s">
        <v>1329</v>
      </c>
    </row>
    <row r="28" spans="1:12">
      <c r="A28" s="74" t="s">
        <v>79</v>
      </c>
      <c r="B28" s="156">
        <v>210266601016</v>
      </c>
      <c r="C28" s="36" t="s">
        <v>81</v>
      </c>
      <c r="D28" s="36" t="s">
        <v>1332</v>
      </c>
      <c r="E28" s="74" t="s">
        <v>1216</v>
      </c>
      <c r="G28" s="151">
        <v>44306</v>
      </c>
      <c r="H28" s="81" t="s">
        <v>1206</v>
      </c>
      <c r="I28" s="83" t="s">
        <v>1343</v>
      </c>
      <c r="J28" s="74" t="s">
        <v>1338</v>
      </c>
      <c r="L28" s="2" t="s">
        <v>1329</v>
      </c>
    </row>
    <row r="29" spans="1:12">
      <c r="A29" s="74" t="s">
        <v>83</v>
      </c>
      <c r="B29" s="87" t="s">
        <v>619</v>
      </c>
      <c r="C29" s="36" t="s">
        <v>81</v>
      </c>
      <c r="D29" s="87" t="s">
        <v>134</v>
      </c>
      <c r="E29" s="74" t="s">
        <v>1216</v>
      </c>
      <c r="G29" s="151">
        <v>44306</v>
      </c>
      <c r="H29" s="81" t="s">
        <v>1206</v>
      </c>
      <c r="I29" s="83" t="s">
        <v>1344</v>
      </c>
      <c r="J29" s="74" t="s">
        <v>1338</v>
      </c>
      <c r="L29" s="2" t="s">
        <v>1329</v>
      </c>
    </row>
    <row r="30" spans="1:12">
      <c r="A30" s="74" t="s">
        <v>86</v>
      </c>
      <c r="B30" s="156">
        <v>200710001808</v>
      </c>
      <c r="C30" s="36" t="s">
        <v>81</v>
      </c>
      <c r="D30" s="87" t="s">
        <v>376</v>
      </c>
      <c r="E30" s="74" t="s">
        <v>377</v>
      </c>
      <c r="G30" s="151">
        <v>44330</v>
      </c>
      <c r="H30" s="81" t="s">
        <v>1206</v>
      </c>
      <c r="I30" s="83" t="s">
        <v>1345</v>
      </c>
      <c r="J30" s="74" t="s">
        <v>1338</v>
      </c>
      <c r="L30" s="2" t="s">
        <v>1329</v>
      </c>
    </row>
    <row r="31" spans="1:12">
      <c r="A31" s="74" t="s">
        <v>86</v>
      </c>
      <c r="B31" s="155">
        <v>200710001815</v>
      </c>
      <c r="C31" s="36" t="s">
        <v>81</v>
      </c>
      <c r="D31" s="87" t="s">
        <v>376</v>
      </c>
      <c r="E31" s="74" t="s">
        <v>377</v>
      </c>
      <c r="G31" s="151">
        <v>44330</v>
      </c>
      <c r="H31" s="81" t="s">
        <v>1206</v>
      </c>
      <c r="I31" s="83" t="s">
        <v>1346</v>
      </c>
      <c r="J31" s="74" t="s">
        <v>1338</v>
      </c>
      <c r="L31" s="2" t="s">
        <v>1329</v>
      </c>
    </row>
    <row r="32" spans="1:12">
      <c r="A32" s="74" t="s">
        <v>83</v>
      </c>
      <c r="B32" s="87">
        <v>68923</v>
      </c>
      <c r="C32" s="74" t="s">
        <v>87</v>
      </c>
      <c r="D32" s="87" t="s">
        <v>380</v>
      </c>
      <c r="E32" s="74" t="s">
        <v>377</v>
      </c>
      <c r="G32" s="151">
        <v>44313</v>
      </c>
      <c r="H32" s="81" t="s">
        <v>1206</v>
      </c>
      <c r="I32" s="83" t="s">
        <v>1347</v>
      </c>
      <c r="J32" s="74" t="s">
        <v>1338</v>
      </c>
      <c r="L32" s="2" t="s">
        <v>1329</v>
      </c>
    </row>
    <row r="33" spans="1:32">
      <c r="A33" s="74" t="s">
        <v>86</v>
      </c>
      <c r="B33" s="87">
        <v>687678</v>
      </c>
      <c r="C33" s="74" t="s">
        <v>87</v>
      </c>
      <c r="D33" s="87" t="s">
        <v>223</v>
      </c>
      <c r="E33" s="74" t="s">
        <v>377</v>
      </c>
      <c r="G33" s="151">
        <v>44313</v>
      </c>
      <c r="H33" s="81" t="s">
        <v>1206</v>
      </c>
      <c r="I33" s="83" t="s">
        <v>1348</v>
      </c>
      <c r="J33" s="74" t="s">
        <v>1338</v>
      </c>
      <c r="L33" s="2" t="s">
        <v>1329</v>
      </c>
    </row>
    <row r="34" spans="1:32">
      <c r="A34" s="74" t="s">
        <v>1349</v>
      </c>
      <c r="B34" s="87">
        <v>69755</v>
      </c>
      <c r="C34" s="74" t="s">
        <v>87</v>
      </c>
      <c r="D34" s="87" t="s">
        <v>1350</v>
      </c>
      <c r="E34" s="74" t="s">
        <v>377</v>
      </c>
      <c r="G34" s="151">
        <v>44313</v>
      </c>
      <c r="H34" s="81" t="s">
        <v>1206</v>
      </c>
      <c r="I34" s="83" t="s">
        <v>1351</v>
      </c>
      <c r="J34" s="74" t="s">
        <v>1338</v>
      </c>
      <c r="L34" s="2" t="s">
        <v>1329</v>
      </c>
    </row>
    <row r="35" spans="1:32">
      <c r="A35" s="74" t="s">
        <v>101</v>
      </c>
      <c r="B35" s="87">
        <v>2005741</v>
      </c>
      <c r="C35" s="36" t="s">
        <v>81</v>
      </c>
      <c r="D35" s="87" t="s">
        <v>1352</v>
      </c>
      <c r="E35" s="74" t="s">
        <v>377</v>
      </c>
      <c r="G35" s="151">
        <v>44313</v>
      </c>
      <c r="H35" s="81" t="s">
        <v>1206</v>
      </c>
      <c r="I35" s="83" t="s">
        <v>1353</v>
      </c>
      <c r="J35" s="74" t="s">
        <v>1338</v>
      </c>
      <c r="L35" s="2" t="s">
        <v>1329</v>
      </c>
    </row>
    <row r="36" spans="1:32">
      <c r="A36" s="74" t="s">
        <v>115</v>
      </c>
      <c r="B36" s="87" t="s">
        <v>1354</v>
      </c>
      <c r="C36" s="74" t="s">
        <v>444</v>
      </c>
      <c r="E36" s="74" t="s">
        <v>1216</v>
      </c>
      <c r="G36" s="151">
        <v>44403</v>
      </c>
      <c r="H36" s="81" t="s">
        <v>1206</v>
      </c>
      <c r="I36" s="47">
        <v>13280</v>
      </c>
      <c r="J36" s="74" t="s">
        <v>782</v>
      </c>
      <c r="L36" s="2" t="s">
        <v>1329</v>
      </c>
    </row>
    <row r="37" spans="1:32">
      <c r="A37" s="74" t="s">
        <v>750</v>
      </c>
      <c r="B37" s="87" t="s">
        <v>1355</v>
      </c>
      <c r="C37" s="74" t="s">
        <v>56</v>
      </c>
      <c r="D37" s="87" t="s">
        <v>1356</v>
      </c>
      <c r="E37" s="74" t="s">
        <v>1216</v>
      </c>
      <c r="G37" s="151">
        <v>44403</v>
      </c>
      <c r="H37" s="81" t="s">
        <v>1206</v>
      </c>
      <c r="I37" s="47">
        <v>13281</v>
      </c>
      <c r="J37" s="74" t="s">
        <v>782</v>
      </c>
      <c r="L37" s="2" t="s">
        <v>1329</v>
      </c>
    </row>
    <row r="38" spans="1:32">
      <c r="A38" s="74" t="s">
        <v>86</v>
      </c>
      <c r="B38" s="155">
        <v>1827001034376</v>
      </c>
      <c r="C38" s="74" t="s">
        <v>1357</v>
      </c>
      <c r="D38" s="87">
        <v>827</v>
      </c>
      <c r="E38" s="74" t="s">
        <v>1216</v>
      </c>
      <c r="G38" s="151">
        <v>44403</v>
      </c>
      <c r="H38" s="81" t="s">
        <v>1206</v>
      </c>
      <c r="I38" s="47">
        <v>13282</v>
      </c>
      <c r="J38" s="74" t="s">
        <v>782</v>
      </c>
      <c r="L38" s="2" t="s">
        <v>1329</v>
      </c>
    </row>
    <row r="39" spans="1:32">
      <c r="A39" s="74" t="s">
        <v>101</v>
      </c>
      <c r="B39" s="87">
        <v>1404677</v>
      </c>
      <c r="C39" s="36" t="s">
        <v>81</v>
      </c>
      <c r="D39" s="87" t="s">
        <v>103</v>
      </c>
      <c r="E39" s="74" t="s">
        <v>360</v>
      </c>
      <c r="G39" s="151">
        <v>44398</v>
      </c>
      <c r="H39" s="81" t="s">
        <v>1206</v>
      </c>
      <c r="I39" s="47">
        <v>13217</v>
      </c>
      <c r="J39" s="74" t="s">
        <v>782</v>
      </c>
      <c r="L39" s="2" t="s">
        <v>1329</v>
      </c>
    </row>
    <row r="40" spans="1:32">
      <c r="A40" s="74" t="s">
        <v>331</v>
      </c>
      <c r="B40" s="87" t="s">
        <v>1358</v>
      </c>
      <c r="C40" s="36" t="s">
        <v>81</v>
      </c>
      <c r="D40" s="87" t="s">
        <v>82</v>
      </c>
      <c r="E40" s="74" t="s">
        <v>360</v>
      </c>
      <c r="G40" s="151">
        <v>44398</v>
      </c>
      <c r="H40" s="81" t="s">
        <v>1206</v>
      </c>
      <c r="I40" s="47">
        <v>13218</v>
      </c>
      <c r="J40" s="74" t="s">
        <v>782</v>
      </c>
      <c r="L40" s="2" t="s">
        <v>1329</v>
      </c>
    </row>
    <row r="41" spans="1:32">
      <c r="A41" s="74" t="s">
        <v>1276</v>
      </c>
      <c r="B41" s="87">
        <v>4221150</v>
      </c>
      <c r="C41" s="36" t="s">
        <v>84</v>
      </c>
      <c r="D41" s="87" t="s">
        <v>366</v>
      </c>
      <c r="E41" s="74" t="s">
        <v>360</v>
      </c>
      <c r="G41" s="151">
        <v>44398</v>
      </c>
      <c r="H41" s="81" t="s">
        <v>1206</v>
      </c>
      <c r="I41" s="47">
        <v>13219</v>
      </c>
      <c r="J41" s="74" t="s">
        <v>782</v>
      </c>
      <c r="L41" s="2" t="s">
        <v>1329</v>
      </c>
    </row>
    <row r="42" spans="1:32">
      <c r="A42" s="74" t="s">
        <v>1276</v>
      </c>
      <c r="B42" s="87">
        <v>6213432</v>
      </c>
      <c r="C42" s="36" t="s">
        <v>84</v>
      </c>
      <c r="D42" s="87" t="s">
        <v>369</v>
      </c>
      <c r="E42" s="74" t="s">
        <v>360</v>
      </c>
      <c r="G42" s="151">
        <v>44398</v>
      </c>
      <c r="H42" s="81" t="s">
        <v>1206</v>
      </c>
      <c r="I42" s="47">
        <v>13220</v>
      </c>
      <c r="J42" s="74" t="s">
        <v>782</v>
      </c>
      <c r="L42" s="2" t="s">
        <v>1329</v>
      </c>
    </row>
    <row r="43" spans="1:32">
      <c r="A43" s="74" t="s">
        <v>743</v>
      </c>
      <c r="B43" s="87" t="s">
        <v>1359</v>
      </c>
      <c r="C43" s="74" t="s">
        <v>1110</v>
      </c>
      <c r="D43" s="87" t="s">
        <v>745</v>
      </c>
      <c r="E43" s="74" t="s">
        <v>360</v>
      </c>
      <c r="G43" s="151">
        <v>44398</v>
      </c>
      <c r="H43" s="81" t="s">
        <v>1206</v>
      </c>
      <c r="I43" s="47">
        <v>13221</v>
      </c>
      <c r="J43" s="74" t="s">
        <v>782</v>
      </c>
      <c r="L43" s="2" t="s">
        <v>1329</v>
      </c>
    </row>
    <row r="44" spans="1:32">
      <c r="A44" s="74" t="s">
        <v>743</v>
      </c>
      <c r="B44" s="87" t="s">
        <v>1360</v>
      </c>
      <c r="C44" s="74" t="s">
        <v>1110</v>
      </c>
      <c r="D44" s="87" t="s">
        <v>748</v>
      </c>
      <c r="E44" s="74" t="s">
        <v>360</v>
      </c>
      <c r="G44" s="151">
        <v>44398</v>
      </c>
      <c r="H44" s="81" t="s">
        <v>1206</v>
      </c>
      <c r="I44" s="47">
        <v>13222</v>
      </c>
      <c r="J44" s="74" t="s">
        <v>782</v>
      </c>
      <c r="L44" s="2" t="s">
        <v>1329</v>
      </c>
    </row>
    <row r="45" spans="1:32">
      <c r="A45" s="74" t="s">
        <v>750</v>
      </c>
      <c r="B45" s="87" t="s">
        <v>751</v>
      </c>
      <c r="C45" s="74" t="s">
        <v>1110</v>
      </c>
      <c r="D45" s="87" t="s">
        <v>752</v>
      </c>
      <c r="E45" s="74" t="s">
        <v>360</v>
      </c>
      <c r="G45" s="151">
        <v>44398</v>
      </c>
      <c r="H45" s="81" t="s">
        <v>1206</v>
      </c>
      <c r="I45" s="47">
        <v>13223</v>
      </c>
      <c r="J45" s="74" t="s">
        <v>782</v>
      </c>
      <c r="L45" s="2" t="s">
        <v>1329</v>
      </c>
    </row>
    <row r="46" spans="1:32" s="2" customFormat="1">
      <c r="A46" s="74" t="s">
        <v>101</v>
      </c>
      <c r="B46" s="157" t="s">
        <v>973</v>
      </c>
      <c r="C46" s="36" t="s">
        <v>81</v>
      </c>
      <c r="D46" s="36" t="s">
        <v>103</v>
      </c>
      <c r="E46" s="74" t="s">
        <v>360</v>
      </c>
      <c r="F46" s="74" t="s">
        <v>326</v>
      </c>
      <c r="G46" s="151">
        <v>44398</v>
      </c>
      <c r="H46" s="81" t="s">
        <v>1206</v>
      </c>
      <c r="I46" s="83">
        <v>13247</v>
      </c>
      <c r="J46" s="74" t="s">
        <v>782</v>
      </c>
      <c r="K46" s="74" t="str">
        <f>IFERROR(VLOOKUP(A46,'Obs Tecnicas'!$D$246:$G$449,4,0),"")</f>
        <v/>
      </c>
      <c r="R46" s="83">
        <f>IFERROR(VLOOKUP(B46,'Obs Tecnicas'!$D$246:$G$445,2,0),"")</f>
        <v>13247</v>
      </c>
      <c r="S46" s="74" t="str">
        <f>IFERROR(VLOOKUP(B46,'Obs Tecnicas'!$D$246:$G$449,3,0),"Hexis")</f>
        <v>ER ANALITICA</v>
      </c>
      <c r="T46" s="74" t="str">
        <f>IFERROR(VLOOKUP(B46,'Obs Tecnicas'!$D$246:$G$449,4,0),"")</f>
        <v>Bateria de lítio responsavel pelo armazenamento de dados e configurações de usuário enconra-se sem carga e o filtro óptico azul está oxidado.</v>
      </c>
      <c r="W46" s="158" t="e">
        <f>VLOOKUP(A46,$AB$2:$AD$10,2,0)</f>
        <v>#N/A</v>
      </c>
      <c r="X46" s="158" t="e">
        <f>VLOOKUP(A46,$AB$2:$AD$10,3,0)</f>
        <v>#N/A</v>
      </c>
      <c r="AF46" s="159"/>
    </row>
    <row r="47" spans="1:32" s="2" customFormat="1">
      <c r="A47" s="74" t="s">
        <v>331</v>
      </c>
      <c r="B47" s="74" t="s">
        <v>363</v>
      </c>
      <c r="C47" s="36" t="s">
        <v>81</v>
      </c>
      <c r="D47" s="100" t="s">
        <v>82</v>
      </c>
      <c r="E47" s="74" t="s">
        <v>360</v>
      </c>
      <c r="F47" s="74"/>
      <c r="G47" s="160">
        <v>44370</v>
      </c>
      <c r="H47" s="81" t="s">
        <v>1206</v>
      </c>
      <c r="I47" s="74">
        <v>13218</v>
      </c>
      <c r="J47" s="74" t="s">
        <v>782</v>
      </c>
    </row>
    <row r="48" spans="1:32" s="110" customFormat="1">
      <c r="A48" s="74" t="s">
        <v>750</v>
      </c>
      <c r="B48" s="74">
        <v>756690243</v>
      </c>
      <c r="C48" s="74" t="s">
        <v>913</v>
      </c>
      <c r="D48" s="100"/>
      <c r="E48" s="74" t="s">
        <v>1361</v>
      </c>
      <c r="F48" s="74"/>
      <c r="G48" s="160">
        <v>44370</v>
      </c>
      <c r="H48" s="81" t="s">
        <v>1206</v>
      </c>
      <c r="I48" s="74">
        <v>12662</v>
      </c>
      <c r="J48" s="2" t="s">
        <v>782</v>
      </c>
    </row>
    <row r="49" spans="1:10" s="2" customFormat="1">
      <c r="A49" s="74" t="s">
        <v>86</v>
      </c>
      <c r="B49" s="74">
        <v>2141238</v>
      </c>
      <c r="C49" s="36" t="s">
        <v>924</v>
      </c>
      <c r="D49" s="144" t="s">
        <v>1362</v>
      </c>
      <c r="E49" s="74" t="s">
        <v>1361</v>
      </c>
      <c r="F49" s="74"/>
      <c r="G49" s="160">
        <v>44370</v>
      </c>
      <c r="H49" s="81" t="s">
        <v>1206</v>
      </c>
      <c r="I49" s="74">
        <v>12667</v>
      </c>
      <c r="J49" s="2" t="s">
        <v>782</v>
      </c>
    </row>
    <row r="50" spans="1:10" s="2" customFormat="1">
      <c r="A50" s="74" t="s">
        <v>1349</v>
      </c>
      <c r="B50" s="74" t="s">
        <v>667</v>
      </c>
      <c r="C50" s="36" t="s">
        <v>81</v>
      </c>
      <c r="D50" s="100" t="s">
        <v>91</v>
      </c>
      <c r="E50" s="74" t="s">
        <v>1361</v>
      </c>
      <c r="F50" s="74"/>
      <c r="G50" s="160">
        <v>44370</v>
      </c>
      <c r="H50" s="81" t="s">
        <v>1206</v>
      </c>
      <c r="I50" s="74">
        <v>12670</v>
      </c>
      <c r="J50" s="2" t="s">
        <v>782</v>
      </c>
    </row>
    <row r="51" spans="1:10" s="2" customFormat="1">
      <c r="A51" s="74" t="s">
        <v>1276</v>
      </c>
      <c r="B51" s="74">
        <v>6217524</v>
      </c>
      <c r="C51" s="36" t="s">
        <v>84</v>
      </c>
      <c r="D51" s="100"/>
      <c r="E51" s="74" t="s">
        <v>1361</v>
      </c>
      <c r="F51" s="74"/>
      <c r="G51" s="160">
        <v>44370</v>
      </c>
      <c r="H51" s="81" t="s">
        <v>1206</v>
      </c>
      <c r="I51" s="74">
        <v>12673</v>
      </c>
      <c r="J51" s="2" t="s">
        <v>782</v>
      </c>
    </row>
    <row r="52" spans="1:10" s="2" customFormat="1">
      <c r="A52" s="74" t="s">
        <v>83</v>
      </c>
      <c r="B52" s="74">
        <v>52162</v>
      </c>
      <c r="C52" s="74" t="s">
        <v>87</v>
      </c>
      <c r="D52" s="87" t="s">
        <v>380</v>
      </c>
      <c r="E52" s="74" t="s">
        <v>1361</v>
      </c>
      <c r="F52" s="74"/>
      <c r="G52" s="160">
        <v>44371</v>
      </c>
      <c r="H52" s="81" t="s">
        <v>1206</v>
      </c>
      <c r="I52" s="74">
        <v>12675</v>
      </c>
      <c r="J52" s="2" t="s">
        <v>782</v>
      </c>
    </row>
    <row r="53" spans="1:10" s="2" customFormat="1">
      <c r="A53" s="74" t="s">
        <v>83</v>
      </c>
      <c r="B53" s="87">
        <v>4240437</v>
      </c>
      <c r="C53" s="36" t="s">
        <v>84</v>
      </c>
      <c r="D53" s="87" t="s">
        <v>366</v>
      </c>
      <c r="E53" s="47" t="s">
        <v>1363</v>
      </c>
      <c r="F53" s="74"/>
      <c r="G53" s="160">
        <v>44407</v>
      </c>
      <c r="H53" s="81" t="s">
        <v>1206</v>
      </c>
      <c r="I53" s="74">
        <v>13319</v>
      </c>
      <c r="J53" s="2" t="s">
        <v>782</v>
      </c>
    </row>
    <row r="54" spans="1:10" s="2" customFormat="1">
      <c r="A54" s="74" t="s">
        <v>86</v>
      </c>
      <c r="B54" s="74">
        <v>2902019</v>
      </c>
      <c r="C54" s="36" t="s">
        <v>1010</v>
      </c>
      <c r="D54" s="100" t="s">
        <v>137</v>
      </c>
      <c r="E54" s="47" t="s">
        <v>1363</v>
      </c>
      <c r="F54" s="74"/>
      <c r="G54" s="160">
        <v>44407</v>
      </c>
      <c r="H54" s="81" t="s">
        <v>1206</v>
      </c>
      <c r="I54" s="74">
        <v>13316</v>
      </c>
      <c r="J54" s="2" t="s">
        <v>782</v>
      </c>
    </row>
    <row r="55" spans="1:10" s="2" customFormat="1">
      <c r="A55" s="74" t="s">
        <v>101</v>
      </c>
      <c r="B55" s="100" t="s">
        <v>563</v>
      </c>
      <c r="C55" s="36" t="s">
        <v>81</v>
      </c>
      <c r="D55" s="100" t="s">
        <v>564</v>
      </c>
      <c r="E55" s="74" t="s">
        <v>1363</v>
      </c>
      <c r="F55" s="74"/>
      <c r="G55" s="160">
        <v>44407</v>
      </c>
      <c r="H55" s="81" t="s">
        <v>1206</v>
      </c>
      <c r="I55" s="47">
        <v>13320</v>
      </c>
      <c r="J55" s="2" t="s">
        <v>782</v>
      </c>
    </row>
    <row r="56" spans="1:10" s="2" customFormat="1">
      <c r="A56" s="74" t="s">
        <v>83</v>
      </c>
      <c r="B56" s="100" t="s">
        <v>576</v>
      </c>
      <c r="C56" s="36" t="s">
        <v>84</v>
      </c>
      <c r="D56" s="87" t="s">
        <v>577</v>
      </c>
      <c r="E56" s="74" t="s">
        <v>1363</v>
      </c>
      <c r="F56" s="74"/>
      <c r="G56" s="160">
        <v>44407</v>
      </c>
      <c r="H56" s="81" t="s">
        <v>1206</v>
      </c>
      <c r="I56" s="74">
        <v>1331</v>
      </c>
      <c r="J56" s="2" t="s">
        <v>782</v>
      </c>
    </row>
    <row r="57" spans="1:10" s="2" customFormat="1">
      <c r="A57" s="74" t="s">
        <v>86</v>
      </c>
      <c r="B57" s="97" t="s">
        <v>1364</v>
      </c>
      <c r="C57" s="36" t="s">
        <v>1010</v>
      </c>
      <c r="D57" s="97" t="s">
        <v>137</v>
      </c>
      <c r="E57" s="47" t="s">
        <v>1365</v>
      </c>
      <c r="F57" s="74" t="s">
        <v>235</v>
      </c>
      <c r="G57" s="160">
        <v>44424</v>
      </c>
      <c r="H57" s="81" t="s">
        <v>1206</v>
      </c>
      <c r="I57" s="47">
        <v>13450</v>
      </c>
      <c r="J57" s="2" t="s">
        <v>782</v>
      </c>
    </row>
    <row r="58" spans="1:10" s="2" customFormat="1">
      <c r="A58" s="74" t="s">
        <v>86</v>
      </c>
      <c r="B58" s="97" t="s">
        <v>1366</v>
      </c>
      <c r="C58" s="36" t="s">
        <v>81</v>
      </c>
      <c r="D58" s="97" t="s">
        <v>275</v>
      </c>
      <c r="E58" s="47" t="s">
        <v>1365</v>
      </c>
      <c r="F58" s="74" t="s">
        <v>235</v>
      </c>
      <c r="G58" s="160">
        <v>44424</v>
      </c>
      <c r="H58" s="81" t="s">
        <v>1206</v>
      </c>
      <c r="I58" s="47">
        <v>13453</v>
      </c>
      <c r="J58" s="2" t="s">
        <v>782</v>
      </c>
    </row>
    <row r="59" spans="1:10" s="2" customFormat="1">
      <c r="A59" s="74" t="s">
        <v>86</v>
      </c>
      <c r="B59" s="97" t="s">
        <v>1367</v>
      </c>
      <c r="C59" s="36" t="s">
        <v>1010</v>
      </c>
      <c r="D59" s="97" t="s">
        <v>137</v>
      </c>
      <c r="E59" s="47" t="s">
        <v>1365</v>
      </c>
      <c r="F59" s="74" t="s">
        <v>235</v>
      </c>
      <c r="G59" s="161">
        <v>44424</v>
      </c>
      <c r="H59" s="81" t="s">
        <v>1206</v>
      </c>
      <c r="I59" s="47">
        <v>13454</v>
      </c>
      <c r="J59" s="2" t="s">
        <v>782</v>
      </c>
    </row>
    <row r="60" spans="1:10">
      <c r="A60" s="74" t="s">
        <v>86</v>
      </c>
      <c r="B60" s="97" t="s">
        <v>1368</v>
      </c>
      <c r="C60" s="36" t="s">
        <v>1010</v>
      </c>
      <c r="D60" s="97" t="s">
        <v>1327</v>
      </c>
      <c r="E60" s="47" t="s">
        <v>1365</v>
      </c>
      <c r="F60" s="74" t="s">
        <v>235</v>
      </c>
      <c r="G60" s="160">
        <v>44424</v>
      </c>
      <c r="H60" s="81" t="s">
        <v>1206</v>
      </c>
      <c r="I60" s="47">
        <v>13457</v>
      </c>
      <c r="J60" s="2" t="s">
        <v>782</v>
      </c>
    </row>
    <row r="61" spans="1:10">
      <c r="A61" s="74" t="s">
        <v>1276</v>
      </c>
      <c r="B61" s="97" t="s">
        <v>1369</v>
      </c>
      <c r="C61" s="36" t="s">
        <v>84</v>
      </c>
      <c r="D61" s="47" t="s">
        <v>491</v>
      </c>
      <c r="E61" s="47" t="s">
        <v>1365</v>
      </c>
      <c r="F61" s="74" t="s">
        <v>235</v>
      </c>
      <c r="G61" s="160">
        <v>44424</v>
      </c>
      <c r="H61" s="81" t="s">
        <v>1206</v>
      </c>
      <c r="I61" s="47">
        <v>13437</v>
      </c>
      <c r="J61" s="2" t="s">
        <v>782</v>
      </c>
    </row>
    <row r="62" spans="1:10">
      <c r="A62" s="74" t="s">
        <v>101</v>
      </c>
      <c r="B62" s="97" t="s">
        <v>234</v>
      </c>
      <c r="C62" s="36" t="s">
        <v>81</v>
      </c>
      <c r="D62" s="47" t="s">
        <v>1352</v>
      </c>
      <c r="E62" s="47" t="s">
        <v>1365</v>
      </c>
      <c r="F62" s="74" t="s">
        <v>235</v>
      </c>
      <c r="G62" s="160">
        <v>44424</v>
      </c>
      <c r="H62" s="81" t="s">
        <v>1206</v>
      </c>
      <c r="I62" s="47">
        <v>13513</v>
      </c>
      <c r="J62" s="2" t="s">
        <v>782</v>
      </c>
    </row>
    <row r="63" spans="1:10">
      <c r="A63" s="74" t="s">
        <v>101</v>
      </c>
      <c r="B63" s="97" t="s">
        <v>1370</v>
      </c>
      <c r="C63" s="36" t="s">
        <v>81</v>
      </c>
      <c r="D63" s="47" t="s">
        <v>564</v>
      </c>
      <c r="E63" s="47" t="s">
        <v>1365</v>
      </c>
      <c r="F63" s="74" t="s">
        <v>235</v>
      </c>
      <c r="G63" s="160">
        <v>44424</v>
      </c>
      <c r="H63" s="81" t="s">
        <v>1206</v>
      </c>
      <c r="I63" s="47">
        <v>13448</v>
      </c>
      <c r="J63" s="2" t="s">
        <v>782</v>
      </c>
    </row>
    <row r="64" spans="1:10">
      <c r="A64" s="74" t="s">
        <v>83</v>
      </c>
      <c r="B64" s="47">
        <v>48564</v>
      </c>
      <c r="C64" s="74" t="s">
        <v>87</v>
      </c>
      <c r="D64" s="47" t="s">
        <v>690</v>
      </c>
      <c r="E64" s="47" t="s">
        <v>1361</v>
      </c>
      <c r="F64" s="74" t="s">
        <v>691</v>
      </c>
      <c r="G64" s="151">
        <v>44418</v>
      </c>
      <c r="H64" s="81" t="s">
        <v>1206</v>
      </c>
      <c r="I64" s="83">
        <v>13389</v>
      </c>
      <c r="J64" s="2" t="s">
        <v>782</v>
      </c>
    </row>
    <row r="65" spans="1:10">
      <c r="A65" s="74" t="s">
        <v>86</v>
      </c>
      <c r="B65" s="47">
        <v>1584391</v>
      </c>
      <c r="C65" s="36" t="s">
        <v>1010</v>
      </c>
      <c r="D65" s="47" t="s">
        <v>150</v>
      </c>
      <c r="E65" s="47" t="s">
        <v>1361</v>
      </c>
      <c r="F65" s="74" t="s">
        <v>691</v>
      </c>
      <c r="G65" s="151">
        <v>44418</v>
      </c>
      <c r="H65" s="81" t="s">
        <v>1206</v>
      </c>
      <c r="I65" s="83">
        <v>13390</v>
      </c>
      <c r="J65" s="2" t="s">
        <v>782</v>
      </c>
    </row>
    <row r="66" spans="1:10">
      <c r="A66" s="74" t="s">
        <v>79</v>
      </c>
      <c r="B66" s="162">
        <v>182180001013</v>
      </c>
      <c r="C66" s="36" t="s">
        <v>81</v>
      </c>
      <c r="D66" s="36" t="s">
        <v>1332</v>
      </c>
      <c r="E66" s="47" t="s">
        <v>1361</v>
      </c>
      <c r="F66" s="74" t="s">
        <v>691</v>
      </c>
      <c r="G66" s="151">
        <v>44418</v>
      </c>
      <c r="H66" s="81" t="s">
        <v>1206</v>
      </c>
      <c r="I66" s="83">
        <v>13391</v>
      </c>
      <c r="J66" s="2" t="s">
        <v>782</v>
      </c>
    </row>
    <row r="67" spans="1:10">
      <c r="A67" s="74" t="s">
        <v>86</v>
      </c>
      <c r="B67" s="97" t="s">
        <v>1371</v>
      </c>
      <c r="C67" s="36" t="s">
        <v>81</v>
      </c>
      <c r="D67" s="47" t="s">
        <v>275</v>
      </c>
      <c r="E67" s="47" t="s">
        <v>1317</v>
      </c>
      <c r="F67" s="74" t="s">
        <v>277</v>
      </c>
      <c r="G67" s="151">
        <v>44432</v>
      </c>
      <c r="H67" s="81" t="s">
        <v>1206</v>
      </c>
      <c r="I67" s="47">
        <v>13507</v>
      </c>
      <c r="J67" s="2" t="s">
        <v>782</v>
      </c>
    </row>
    <row r="68" spans="1:10">
      <c r="A68" s="74" t="s">
        <v>86</v>
      </c>
      <c r="B68" s="97" t="s">
        <v>1314</v>
      </c>
      <c r="C68" s="36" t="s">
        <v>117</v>
      </c>
      <c r="D68" s="47" t="s">
        <v>1316</v>
      </c>
      <c r="E68" s="47" t="s">
        <v>1317</v>
      </c>
      <c r="F68" s="47" t="s">
        <v>1318</v>
      </c>
      <c r="G68" s="151">
        <v>44432</v>
      </c>
      <c r="H68" s="81" t="s">
        <v>1206</v>
      </c>
      <c r="I68" s="83">
        <v>13511</v>
      </c>
      <c r="J68" s="2" t="s">
        <v>782</v>
      </c>
    </row>
    <row r="69" spans="1:10">
      <c r="A69" s="74" t="s">
        <v>1276</v>
      </c>
      <c r="B69" s="97" t="s">
        <v>257</v>
      </c>
      <c r="C69" s="36" t="s">
        <v>84</v>
      </c>
      <c r="D69" s="47" t="s">
        <v>258</v>
      </c>
      <c r="E69" s="47" t="s">
        <v>1372</v>
      </c>
      <c r="F69" s="47" t="s">
        <v>1373</v>
      </c>
      <c r="G69" s="151">
        <v>44433</v>
      </c>
      <c r="H69" s="81" t="s">
        <v>1206</v>
      </c>
      <c r="I69" s="47">
        <v>13652</v>
      </c>
      <c r="J69" s="2" t="s">
        <v>782</v>
      </c>
    </row>
    <row r="70" spans="1:10">
      <c r="A70" s="74" t="s">
        <v>1276</v>
      </c>
      <c r="B70" s="97" t="s">
        <v>259</v>
      </c>
      <c r="C70" s="36" t="s">
        <v>84</v>
      </c>
      <c r="D70" s="47" t="s">
        <v>258</v>
      </c>
      <c r="E70" s="47" t="s">
        <v>1372</v>
      </c>
      <c r="F70" s="47" t="s">
        <v>1373</v>
      </c>
      <c r="G70" s="151">
        <v>44433</v>
      </c>
      <c r="H70" s="81" t="s">
        <v>1206</v>
      </c>
      <c r="I70" s="47">
        <v>13661</v>
      </c>
      <c r="J70" s="2" t="s">
        <v>782</v>
      </c>
    </row>
    <row r="71" spans="1:10">
      <c r="A71" s="74" t="s">
        <v>1276</v>
      </c>
      <c r="B71" s="97" t="s">
        <v>260</v>
      </c>
      <c r="C71" s="36" t="s">
        <v>81</v>
      </c>
      <c r="D71" s="47" t="s">
        <v>261</v>
      </c>
      <c r="E71" s="47" t="s">
        <v>1372</v>
      </c>
      <c r="F71" s="47" t="s">
        <v>1373</v>
      </c>
      <c r="G71" s="151">
        <v>44433</v>
      </c>
      <c r="H71" s="81" t="s">
        <v>1206</v>
      </c>
      <c r="I71" s="47">
        <v>13668</v>
      </c>
      <c r="J71" s="2" t="s">
        <v>782</v>
      </c>
    </row>
    <row r="72" spans="1:10">
      <c r="A72" s="74" t="s">
        <v>1276</v>
      </c>
      <c r="B72" s="97">
        <v>6253970</v>
      </c>
      <c r="C72" s="36" t="s">
        <v>84</v>
      </c>
      <c r="E72" s="184" t="s">
        <v>335</v>
      </c>
      <c r="F72" s="184"/>
      <c r="G72" s="151">
        <v>44442</v>
      </c>
      <c r="H72" s="81" t="s">
        <v>1206</v>
      </c>
      <c r="I72" s="47">
        <v>13694</v>
      </c>
      <c r="J72" s="2" t="s">
        <v>782</v>
      </c>
    </row>
    <row r="73" spans="1:10">
      <c r="A73" s="74" t="s">
        <v>331</v>
      </c>
      <c r="B73" s="97" t="s">
        <v>482</v>
      </c>
      <c r="C73" s="36" t="s">
        <v>81</v>
      </c>
      <c r="D73" s="47" t="s">
        <v>82</v>
      </c>
      <c r="E73" s="184"/>
      <c r="F73" s="184"/>
      <c r="G73" s="151">
        <v>44442</v>
      </c>
      <c r="H73" s="81" t="s">
        <v>1206</v>
      </c>
      <c r="I73" s="47">
        <v>13758</v>
      </c>
      <c r="J73" s="2" t="s">
        <v>782</v>
      </c>
    </row>
    <row r="74" spans="1:10">
      <c r="A74" s="74" t="s">
        <v>331</v>
      </c>
      <c r="B74" s="97" t="s">
        <v>417</v>
      </c>
      <c r="C74" s="36" t="s">
        <v>81</v>
      </c>
      <c r="D74" s="47" t="s">
        <v>82</v>
      </c>
      <c r="E74" s="163"/>
      <c r="F74" s="163"/>
      <c r="G74" s="151">
        <v>44442</v>
      </c>
      <c r="H74" s="81" t="s">
        <v>1206</v>
      </c>
      <c r="I74" s="47">
        <v>13759</v>
      </c>
      <c r="J74" s="2" t="s">
        <v>782</v>
      </c>
    </row>
    <row r="75" spans="1:10">
      <c r="A75" s="74" t="s">
        <v>86</v>
      </c>
      <c r="B75" s="86" t="s">
        <v>104</v>
      </c>
      <c r="C75" s="74" t="s">
        <v>1374</v>
      </c>
      <c r="D75" s="86" t="s">
        <v>106</v>
      </c>
      <c r="E75" s="47" t="s">
        <v>1375</v>
      </c>
      <c r="F75" s="74" t="s">
        <v>1376</v>
      </c>
      <c r="G75" s="151">
        <v>44455</v>
      </c>
      <c r="H75" s="81" t="s">
        <v>1206</v>
      </c>
      <c r="I75" s="47">
        <v>13762</v>
      </c>
      <c r="J75" s="2" t="s">
        <v>782</v>
      </c>
    </row>
    <row r="76" spans="1:10">
      <c r="A76" s="74" t="s">
        <v>86</v>
      </c>
      <c r="B76" s="86" t="s">
        <v>107</v>
      </c>
      <c r="C76" s="74" t="s">
        <v>289</v>
      </c>
      <c r="D76" s="86" t="s">
        <v>1377</v>
      </c>
      <c r="E76" s="47" t="s">
        <v>1375</v>
      </c>
      <c r="F76" s="74" t="s">
        <v>1376</v>
      </c>
      <c r="G76" s="151">
        <v>44455</v>
      </c>
      <c r="H76" s="81" t="s">
        <v>1206</v>
      </c>
      <c r="I76" s="47">
        <v>13763</v>
      </c>
      <c r="J76" s="2" t="s">
        <v>782</v>
      </c>
    </row>
    <row r="77" spans="1:10">
      <c r="A77" s="47" t="s">
        <v>452</v>
      </c>
      <c r="B77" s="86" t="s">
        <v>453</v>
      </c>
      <c r="C77" s="74" t="s">
        <v>454</v>
      </c>
      <c r="D77" s="86"/>
      <c r="E77" s="74" t="s">
        <v>1216</v>
      </c>
      <c r="F77" s="47" t="s">
        <v>1378</v>
      </c>
      <c r="G77" s="151">
        <v>44461</v>
      </c>
      <c r="H77" s="81" t="s">
        <v>1206</v>
      </c>
      <c r="I77" s="74">
        <v>13907</v>
      </c>
      <c r="J77" s="2" t="s">
        <v>782</v>
      </c>
    </row>
    <row r="78" spans="1:10">
      <c r="A78" s="74" t="s">
        <v>1276</v>
      </c>
      <c r="B78" s="86" t="s">
        <v>1379</v>
      </c>
      <c r="C78" s="74" t="s">
        <v>1110</v>
      </c>
      <c r="D78" s="74" t="s">
        <v>141</v>
      </c>
      <c r="E78" s="74" t="s">
        <v>1380</v>
      </c>
      <c r="F78" s="47" t="s">
        <v>1328</v>
      </c>
      <c r="G78" s="151">
        <v>44459</v>
      </c>
      <c r="H78" s="81" t="s">
        <v>1206</v>
      </c>
      <c r="I78" s="47">
        <v>13834</v>
      </c>
      <c r="J78" s="2" t="s">
        <v>782</v>
      </c>
    </row>
    <row r="79" spans="1:10">
      <c r="A79" s="74" t="s">
        <v>1349</v>
      </c>
      <c r="B79" s="86" t="s">
        <v>145</v>
      </c>
      <c r="C79" s="36" t="s">
        <v>81</v>
      </c>
      <c r="D79" s="74" t="s">
        <v>91</v>
      </c>
      <c r="E79" s="74" t="s">
        <v>1380</v>
      </c>
      <c r="F79" s="47" t="s">
        <v>1328</v>
      </c>
      <c r="G79" s="151">
        <v>44459</v>
      </c>
      <c r="H79" s="81" t="s">
        <v>1206</v>
      </c>
      <c r="I79" s="74">
        <v>13835</v>
      </c>
      <c r="J79" s="2" t="s">
        <v>782</v>
      </c>
    </row>
    <row r="80" spans="1:10">
      <c r="A80" s="74" t="s">
        <v>101</v>
      </c>
      <c r="B80" s="86" t="s">
        <v>147</v>
      </c>
      <c r="C80" s="36" t="s">
        <v>81</v>
      </c>
      <c r="D80" s="86" t="s">
        <v>148</v>
      </c>
      <c r="E80" s="74" t="s">
        <v>1380</v>
      </c>
      <c r="F80" s="47" t="s">
        <v>1328</v>
      </c>
      <c r="G80" s="151">
        <v>44459</v>
      </c>
      <c r="H80" s="81" t="s">
        <v>1206</v>
      </c>
      <c r="I80" s="74">
        <v>13835</v>
      </c>
      <c r="J80" s="2" t="s">
        <v>782</v>
      </c>
    </row>
    <row r="81" spans="1:10">
      <c r="A81" s="74" t="s">
        <v>83</v>
      </c>
      <c r="B81" s="86" t="s">
        <v>131</v>
      </c>
      <c r="C81" s="36" t="s">
        <v>84</v>
      </c>
      <c r="D81" s="86" t="s">
        <v>1381</v>
      </c>
      <c r="E81" s="47" t="s">
        <v>1380</v>
      </c>
      <c r="F81" s="47" t="s">
        <v>1328</v>
      </c>
      <c r="G81" s="151">
        <v>44459</v>
      </c>
      <c r="H81" s="81" t="s">
        <v>1206</v>
      </c>
      <c r="I81" s="74">
        <v>13835</v>
      </c>
      <c r="J81" s="2" t="s">
        <v>782</v>
      </c>
    </row>
    <row r="82" spans="1:10">
      <c r="A82" s="74" t="s">
        <v>86</v>
      </c>
      <c r="B82" s="47">
        <v>893769</v>
      </c>
      <c r="C82" s="36" t="s">
        <v>1010</v>
      </c>
      <c r="D82" s="47" t="s">
        <v>150</v>
      </c>
      <c r="E82" s="74" t="s">
        <v>1380</v>
      </c>
      <c r="F82" s="47" t="s">
        <v>1328</v>
      </c>
      <c r="G82" s="151">
        <v>44459</v>
      </c>
      <c r="H82" s="81" t="s">
        <v>1206</v>
      </c>
      <c r="I82" s="47">
        <v>13926</v>
      </c>
      <c r="J82" s="2" t="s">
        <v>782</v>
      </c>
    </row>
    <row r="83" spans="1:10">
      <c r="A83" s="74" t="s">
        <v>86</v>
      </c>
      <c r="B83" s="47">
        <v>51302520</v>
      </c>
      <c r="C83" s="36" t="s">
        <v>117</v>
      </c>
      <c r="D83" s="74" t="s">
        <v>1382</v>
      </c>
      <c r="E83" s="74" t="s">
        <v>1380</v>
      </c>
      <c r="F83" s="47" t="s">
        <v>1328</v>
      </c>
      <c r="G83" s="151">
        <v>44459</v>
      </c>
      <c r="H83" s="81" t="s">
        <v>1206</v>
      </c>
      <c r="I83" s="74">
        <v>13838</v>
      </c>
      <c r="J83" s="2" t="s">
        <v>782</v>
      </c>
    </row>
    <row r="84" spans="1:10">
      <c r="A84" s="74" t="s">
        <v>1349</v>
      </c>
      <c r="B84" s="86" t="s">
        <v>145</v>
      </c>
      <c r="C84" s="36" t="s">
        <v>81</v>
      </c>
      <c r="D84" s="86" t="s">
        <v>1383</v>
      </c>
      <c r="E84" s="74" t="s">
        <v>1380</v>
      </c>
      <c r="F84" s="47" t="s">
        <v>1328</v>
      </c>
      <c r="G84" s="151">
        <v>44459</v>
      </c>
      <c r="H84" s="81" t="s">
        <v>1206</v>
      </c>
      <c r="I84" s="74">
        <v>13835</v>
      </c>
      <c r="J84" s="2" t="s">
        <v>782</v>
      </c>
    </row>
    <row r="85" spans="1:10">
      <c r="A85" s="74" t="s">
        <v>1276</v>
      </c>
      <c r="B85" s="86" t="s">
        <v>1379</v>
      </c>
      <c r="C85" s="74" t="s">
        <v>1110</v>
      </c>
      <c r="D85" s="86" t="s">
        <v>1384</v>
      </c>
      <c r="E85" s="74" t="s">
        <v>1380</v>
      </c>
      <c r="F85" s="47" t="s">
        <v>1328</v>
      </c>
      <c r="G85" s="151">
        <v>44459</v>
      </c>
      <c r="H85" s="81" t="s">
        <v>1206</v>
      </c>
      <c r="I85" s="74">
        <v>13834</v>
      </c>
      <c r="J85" s="2" t="s">
        <v>782</v>
      </c>
    </row>
    <row r="86" spans="1:10">
      <c r="A86" s="74" t="s">
        <v>115</v>
      </c>
      <c r="B86" s="86" t="s">
        <v>1385</v>
      </c>
      <c r="C86" s="36" t="s">
        <v>117</v>
      </c>
      <c r="D86" s="86" t="s">
        <v>129</v>
      </c>
      <c r="E86" s="74" t="s">
        <v>1380</v>
      </c>
      <c r="F86" s="47" t="s">
        <v>1328</v>
      </c>
      <c r="G86" s="151">
        <v>44459</v>
      </c>
      <c r="H86" s="81" t="s">
        <v>1206</v>
      </c>
      <c r="I86" s="74">
        <v>13833</v>
      </c>
      <c r="J86" s="2" t="s">
        <v>782</v>
      </c>
    </row>
    <row r="87" spans="1:10">
      <c r="A87" s="74" t="s">
        <v>86</v>
      </c>
      <c r="B87" s="86" t="s">
        <v>1386</v>
      </c>
      <c r="C87" s="36" t="s">
        <v>1010</v>
      </c>
      <c r="D87" s="86" t="s">
        <v>150</v>
      </c>
      <c r="E87" s="74" t="s">
        <v>1380</v>
      </c>
      <c r="F87" s="47" t="s">
        <v>1328</v>
      </c>
      <c r="G87" s="151">
        <v>44459</v>
      </c>
      <c r="H87" s="81" t="s">
        <v>1206</v>
      </c>
      <c r="I87" s="74">
        <v>13925</v>
      </c>
      <c r="J87" s="2" t="s">
        <v>782</v>
      </c>
    </row>
    <row r="88" spans="1:10">
      <c r="A88" s="74" t="s">
        <v>86</v>
      </c>
      <c r="B88" s="47">
        <v>2062585</v>
      </c>
      <c r="C88" s="36" t="s">
        <v>1010</v>
      </c>
      <c r="D88" s="47" t="s">
        <v>137</v>
      </c>
      <c r="E88" s="74" t="s">
        <v>1380</v>
      </c>
      <c r="F88" s="47" t="s">
        <v>1328</v>
      </c>
      <c r="G88" s="151">
        <v>44459</v>
      </c>
      <c r="H88" s="81" t="s">
        <v>1206</v>
      </c>
      <c r="I88" s="74">
        <v>13927</v>
      </c>
      <c r="J88" s="2" t="s">
        <v>782</v>
      </c>
    </row>
    <row r="89" spans="1:10">
      <c r="A89" s="74" t="s">
        <v>79</v>
      </c>
      <c r="B89" s="86" t="s">
        <v>153</v>
      </c>
      <c r="C89" s="36" t="s">
        <v>81</v>
      </c>
      <c r="D89" s="86" t="s">
        <v>154</v>
      </c>
      <c r="E89" s="74" t="s">
        <v>1380</v>
      </c>
      <c r="F89" s="47" t="s">
        <v>1328</v>
      </c>
      <c r="G89" s="151">
        <v>44459</v>
      </c>
      <c r="H89" s="81" t="s">
        <v>1206</v>
      </c>
      <c r="I89" s="74">
        <v>13906</v>
      </c>
      <c r="J89" s="2" t="s">
        <v>782</v>
      </c>
    </row>
    <row r="90" spans="1:10">
      <c r="A90" s="74" t="s">
        <v>79</v>
      </c>
      <c r="B90" s="86" t="s">
        <v>155</v>
      </c>
      <c r="C90" s="36" t="s">
        <v>81</v>
      </c>
      <c r="D90" s="86" t="s">
        <v>82</v>
      </c>
      <c r="E90" s="74" t="s">
        <v>1380</v>
      </c>
      <c r="F90" s="47" t="s">
        <v>1387</v>
      </c>
      <c r="G90" s="151">
        <v>44459</v>
      </c>
      <c r="H90" s="81" t="s">
        <v>1206</v>
      </c>
      <c r="I90" s="74">
        <v>13830</v>
      </c>
      <c r="J90" s="2" t="s">
        <v>782</v>
      </c>
    </row>
    <row r="91" spans="1:10">
      <c r="A91" s="74" t="s">
        <v>1349</v>
      </c>
      <c r="B91" s="86" t="s">
        <v>156</v>
      </c>
      <c r="C91" s="36" t="s">
        <v>81</v>
      </c>
      <c r="D91" s="86" t="s">
        <v>91</v>
      </c>
      <c r="E91" s="74" t="s">
        <v>1380</v>
      </c>
      <c r="F91" s="47" t="s">
        <v>1387</v>
      </c>
      <c r="G91" s="151">
        <v>44459</v>
      </c>
      <c r="H91" s="81" t="s">
        <v>1206</v>
      </c>
      <c r="I91" s="74">
        <v>13823</v>
      </c>
      <c r="J91" s="2" t="s">
        <v>782</v>
      </c>
    </row>
    <row r="92" spans="1:10">
      <c r="A92" s="74" t="s">
        <v>83</v>
      </c>
      <c r="B92" s="47">
        <v>49441</v>
      </c>
      <c r="C92" s="74" t="s">
        <v>87</v>
      </c>
      <c r="D92" s="87" t="s">
        <v>380</v>
      </c>
      <c r="E92" s="74" t="s">
        <v>1380</v>
      </c>
      <c r="F92" s="47" t="s">
        <v>1387</v>
      </c>
      <c r="G92" s="151">
        <v>44459</v>
      </c>
      <c r="H92" s="81" t="s">
        <v>1206</v>
      </c>
      <c r="I92" s="74">
        <v>13824</v>
      </c>
      <c r="J92" s="2" t="s">
        <v>782</v>
      </c>
    </row>
    <row r="93" spans="1:10">
      <c r="A93" s="74" t="s">
        <v>79</v>
      </c>
      <c r="B93" s="86" t="s">
        <v>1388</v>
      </c>
      <c r="C93" s="36" t="s">
        <v>81</v>
      </c>
      <c r="D93" s="86" t="s">
        <v>82</v>
      </c>
      <c r="E93" s="74" t="s">
        <v>1380</v>
      </c>
      <c r="F93" s="47" t="s">
        <v>1387</v>
      </c>
      <c r="G93" s="151">
        <v>44459</v>
      </c>
      <c r="H93" s="81" t="s">
        <v>1206</v>
      </c>
      <c r="I93" s="74">
        <v>13825</v>
      </c>
      <c r="J93" s="2" t="s">
        <v>782</v>
      </c>
    </row>
    <row r="94" spans="1:10">
      <c r="A94" s="74" t="s">
        <v>79</v>
      </c>
      <c r="B94" s="86" t="s">
        <v>1389</v>
      </c>
      <c r="C94" s="36" t="s">
        <v>81</v>
      </c>
      <c r="D94" s="36" t="s">
        <v>1332</v>
      </c>
      <c r="E94" s="47" t="s">
        <v>1390</v>
      </c>
      <c r="H94" s="81" t="s">
        <v>1206</v>
      </c>
      <c r="I94" s="74"/>
    </row>
    <row r="95" spans="1:10">
      <c r="A95" s="74" t="s">
        <v>1349</v>
      </c>
      <c r="B95" s="86" t="s">
        <v>312</v>
      </c>
      <c r="C95" s="74" t="s">
        <v>225</v>
      </c>
      <c r="D95" s="86"/>
      <c r="E95" s="74" t="s">
        <v>1311</v>
      </c>
      <c r="F95" s="2" t="s">
        <v>782</v>
      </c>
      <c r="G95" s="151">
        <v>44469</v>
      </c>
      <c r="H95" s="81" t="s">
        <v>1206</v>
      </c>
      <c r="I95" s="74">
        <v>13962</v>
      </c>
      <c r="J95" s="2" t="s">
        <v>782</v>
      </c>
    </row>
    <row r="96" spans="1:10">
      <c r="A96" s="74" t="s">
        <v>83</v>
      </c>
      <c r="B96" s="86" t="s">
        <v>313</v>
      </c>
      <c r="C96" s="36" t="s">
        <v>84</v>
      </c>
      <c r="D96" s="86"/>
      <c r="E96" s="74" t="s">
        <v>1311</v>
      </c>
      <c r="F96" s="2" t="s">
        <v>782</v>
      </c>
      <c r="G96" s="151">
        <v>44469</v>
      </c>
      <c r="H96" s="81" t="s">
        <v>1206</v>
      </c>
      <c r="I96" s="74">
        <v>13963</v>
      </c>
      <c r="J96" s="2" t="s">
        <v>782</v>
      </c>
    </row>
    <row r="97" spans="1:16">
      <c r="A97" s="74" t="s">
        <v>83</v>
      </c>
      <c r="B97" s="86" t="s">
        <v>314</v>
      </c>
      <c r="C97" s="36" t="s">
        <v>84</v>
      </c>
      <c r="D97" s="86"/>
      <c r="E97" s="74" t="s">
        <v>1311</v>
      </c>
      <c r="F97" s="2" t="s">
        <v>782</v>
      </c>
      <c r="G97" s="151">
        <v>44469</v>
      </c>
      <c r="H97" s="81" t="s">
        <v>1206</v>
      </c>
      <c r="I97" s="74">
        <v>13964</v>
      </c>
      <c r="J97" s="2" t="s">
        <v>782</v>
      </c>
    </row>
    <row r="98" spans="1:16">
      <c r="A98" s="74" t="s">
        <v>83</v>
      </c>
      <c r="B98" s="86" t="s">
        <v>316</v>
      </c>
      <c r="C98" s="36" t="s">
        <v>84</v>
      </c>
      <c r="D98" s="86"/>
      <c r="E98" s="74" t="s">
        <v>1311</v>
      </c>
      <c r="F98" s="2" t="s">
        <v>782</v>
      </c>
      <c r="G98" s="151">
        <v>44469</v>
      </c>
      <c r="H98" s="81" t="s">
        <v>1206</v>
      </c>
      <c r="I98" s="74">
        <v>13965</v>
      </c>
      <c r="J98" s="2" t="s">
        <v>782</v>
      </c>
    </row>
    <row r="99" spans="1:16">
      <c r="A99" s="74" t="s">
        <v>101</v>
      </c>
      <c r="B99" s="87">
        <v>1531607</v>
      </c>
      <c r="C99" s="36" t="s">
        <v>81</v>
      </c>
      <c r="D99" s="87" t="s">
        <v>1352</v>
      </c>
      <c r="E99" s="47" t="s">
        <v>720</v>
      </c>
      <c r="F99" s="2" t="s">
        <v>782</v>
      </c>
      <c r="G99" s="151">
        <v>44498</v>
      </c>
      <c r="H99" s="81" t="s">
        <v>1206</v>
      </c>
      <c r="I99" s="74">
        <v>13965</v>
      </c>
      <c r="J99" s="2" t="s">
        <v>782</v>
      </c>
    </row>
    <row r="100" spans="1:16">
      <c r="A100" s="74" t="s">
        <v>86</v>
      </c>
      <c r="B100" s="86" t="s">
        <v>317</v>
      </c>
      <c r="C100" s="74" t="s">
        <v>318</v>
      </c>
      <c r="D100" s="86"/>
      <c r="E100" s="74" t="s">
        <v>1311</v>
      </c>
      <c r="F100" s="2" t="s">
        <v>782</v>
      </c>
      <c r="G100" s="151">
        <v>44497</v>
      </c>
      <c r="H100" s="81" t="s">
        <v>1206</v>
      </c>
      <c r="I100" s="74">
        <v>13971</v>
      </c>
      <c r="J100" s="2" t="s">
        <v>782</v>
      </c>
    </row>
    <row r="101" spans="1:16">
      <c r="A101" s="74" t="s">
        <v>86</v>
      </c>
      <c r="B101" s="86" t="s">
        <v>319</v>
      </c>
      <c r="C101" s="74" t="s">
        <v>318</v>
      </c>
      <c r="D101" s="86"/>
      <c r="E101" s="74" t="s">
        <v>1311</v>
      </c>
      <c r="F101" s="2" t="s">
        <v>782</v>
      </c>
      <c r="G101" s="151">
        <v>44497</v>
      </c>
      <c r="H101" s="81" t="s">
        <v>1206</v>
      </c>
      <c r="I101" s="74">
        <v>14168</v>
      </c>
      <c r="J101" s="2" t="s">
        <v>782</v>
      </c>
    </row>
    <row r="102" spans="1:16">
      <c r="A102" s="74" t="s">
        <v>86</v>
      </c>
      <c r="B102" s="157" t="s">
        <v>414</v>
      </c>
      <c r="C102" s="74" t="s">
        <v>1374</v>
      </c>
      <c r="D102" s="86" t="s">
        <v>106</v>
      </c>
      <c r="E102" s="74" t="s">
        <v>406</v>
      </c>
      <c r="F102" s="74" t="s">
        <v>407</v>
      </c>
      <c r="G102" s="82">
        <v>44523</v>
      </c>
      <c r="H102" s="81" t="s">
        <v>1206</v>
      </c>
      <c r="I102" s="83">
        <v>14626</v>
      </c>
      <c r="J102" s="74" t="s">
        <v>782</v>
      </c>
      <c r="K102" s="74">
        <v>0</v>
      </c>
      <c r="L102" s="2" t="s">
        <v>1329</v>
      </c>
      <c r="M102" s="164"/>
      <c r="O102" s="2"/>
      <c r="P102" s="159"/>
    </row>
    <row r="103" spans="1:16">
      <c r="A103" s="74" t="s">
        <v>1276</v>
      </c>
      <c r="B103" s="157" t="s">
        <v>416</v>
      </c>
      <c r="C103" s="36" t="s">
        <v>84</v>
      </c>
      <c r="D103" s="74" t="s">
        <v>220</v>
      </c>
      <c r="E103" s="74" t="s">
        <v>406</v>
      </c>
      <c r="F103" s="74" t="s">
        <v>407</v>
      </c>
      <c r="G103" s="82">
        <v>44523</v>
      </c>
      <c r="H103" s="81" t="s">
        <v>1206</v>
      </c>
      <c r="I103" s="83">
        <v>14625</v>
      </c>
      <c r="J103" s="74" t="s">
        <v>782</v>
      </c>
      <c r="K103" s="74">
        <v>0</v>
      </c>
      <c r="L103" s="2" t="s">
        <v>1329</v>
      </c>
      <c r="M103" s="164"/>
      <c r="O103" s="2"/>
      <c r="P103" s="159"/>
    </row>
    <row r="104" spans="1:16">
      <c r="A104" s="74" t="s">
        <v>86</v>
      </c>
      <c r="B104" s="157" t="s">
        <v>200</v>
      </c>
      <c r="C104" s="74" t="s">
        <v>87</v>
      </c>
      <c r="D104" s="87" t="s">
        <v>223</v>
      </c>
      <c r="E104" s="47" t="s">
        <v>1391</v>
      </c>
      <c r="F104" s="47" t="s">
        <v>190</v>
      </c>
      <c r="G104" s="151">
        <v>44509</v>
      </c>
      <c r="H104" s="81" t="s">
        <v>1206</v>
      </c>
    </row>
    <row r="105" spans="1:16">
      <c r="A105" s="74" t="s">
        <v>83</v>
      </c>
      <c r="B105" s="157" t="s">
        <v>202</v>
      </c>
      <c r="C105" s="74" t="s">
        <v>87</v>
      </c>
      <c r="D105" s="87" t="s">
        <v>380</v>
      </c>
      <c r="E105" s="47" t="s">
        <v>1391</v>
      </c>
      <c r="F105" s="47" t="s">
        <v>190</v>
      </c>
      <c r="G105" s="151">
        <v>44513</v>
      </c>
      <c r="H105" s="81" t="s">
        <v>1206</v>
      </c>
    </row>
    <row r="106" spans="1:16">
      <c r="A106" s="74" t="s">
        <v>101</v>
      </c>
      <c r="B106" s="87" t="s">
        <v>185</v>
      </c>
      <c r="C106" s="36" t="s">
        <v>81</v>
      </c>
      <c r="D106" s="36" t="s">
        <v>1332</v>
      </c>
      <c r="E106" s="47" t="s">
        <v>1392</v>
      </c>
      <c r="F106" s="47" t="s">
        <v>1373</v>
      </c>
      <c r="G106" s="151">
        <v>44501</v>
      </c>
      <c r="H106" s="81" t="s">
        <v>1206</v>
      </c>
    </row>
    <row r="107" spans="1:16">
      <c r="A107" s="74" t="s">
        <v>1349</v>
      </c>
      <c r="B107" s="87" t="s">
        <v>191</v>
      </c>
      <c r="C107" s="36" t="s">
        <v>81</v>
      </c>
      <c r="D107" s="87" t="s">
        <v>192</v>
      </c>
      <c r="E107" s="47" t="s">
        <v>1393</v>
      </c>
      <c r="F107" s="47" t="s">
        <v>1373</v>
      </c>
      <c r="G107" s="151">
        <v>44501</v>
      </c>
      <c r="H107" s="81" t="s">
        <v>1206</v>
      </c>
    </row>
    <row r="108" spans="1:16">
      <c r="A108" s="47" t="s">
        <v>75</v>
      </c>
      <c r="B108" s="87" t="s">
        <v>204</v>
      </c>
      <c r="C108" s="36" t="s">
        <v>81</v>
      </c>
      <c r="D108" s="87" t="s">
        <v>123</v>
      </c>
      <c r="E108" s="47" t="s">
        <v>1391</v>
      </c>
      <c r="F108" s="47" t="s">
        <v>190</v>
      </c>
      <c r="G108" s="151">
        <v>44501</v>
      </c>
      <c r="H108" s="81" t="s">
        <v>1206</v>
      </c>
    </row>
    <row r="109" spans="1:16">
      <c r="A109" s="74" t="s">
        <v>1276</v>
      </c>
      <c r="B109" s="87">
        <v>6273835</v>
      </c>
      <c r="C109" s="36" t="s">
        <v>84</v>
      </c>
      <c r="D109" s="87" t="s">
        <v>220</v>
      </c>
      <c r="E109" s="74" t="s">
        <v>1394</v>
      </c>
      <c r="F109" s="74" t="s">
        <v>78</v>
      </c>
      <c r="G109" s="151">
        <v>44623</v>
      </c>
      <c r="H109" s="81" t="s">
        <v>1206</v>
      </c>
      <c r="I109" s="47">
        <v>15642</v>
      </c>
      <c r="J109" t="s">
        <v>782</v>
      </c>
      <c r="L109" t="s">
        <v>332</v>
      </c>
    </row>
    <row r="110" spans="1:16">
      <c r="A110" s="74" t="s">
        <v>79</v>
      </c>
      <c r="B110" s="87" t="s">
        <v>674</v>
      </c>
      <c r="C110" s="36" t="s">
        <v>81</v>
      </c>
      <c r="D110" s="87" t="s">
        <v>82</v>
      </c>
      <c r="E110" s="47" t="s">
        <v>1361</v>
      </c>
      <c r="F110" s="47" t="s">
        <v>1395</v>
      </c>
      <c r="G110" s="151">
        <v>44531</v>
      </c>
      <c r="H110" s="81" t="s">
        <v>1206</v>
      </c>
      <c r="I110" s="47">
        <v>14863</v>
      </c>
      <c r="J110" s="47" t="s">
        <v>782</v>
      </c>
      <c r="L110" t="s">
        <v>332</v>
      </c>
    </row>
    <row r="111" spans="1:16">
      <c r="A111" s="74" t="s">
        <v>86</v>
      </c>
      <c r="B111" s="155">
        <v>200710001495</v>
      </c>
      <c r="C111" s="36" t="s">
        <v>81</v>
      </c>
      <c r="D111" s="87" t="s">
        <v>376</v>
      </c>
      <c r="E111" s="47" t="s">
        <v>1396</v>
      </c>
      <c r="F111" s="47" t="s">
        <v>434</v>
      </c>
      <c r="G111" s="151">
        <v>44643</v>
      </c>
      <c r="H111" s="81" t="s">
        <v>1206</v>
      </c>
      <c r="I111" s="47">
        <v>15872</v>
      </c>
      <c r="J111" s="47" t="s">
        <v>782</v>
      </c>
      <c r="K111" s="47" t="s">
        <v>1159</v>
      </c>
      <c r="L111" t="s">
        <v>332</v>
      </c>
    </row>
    <row r="112" spans="1:16">
      <c r="A112" s="74" t="s">
        <v>331</v>
      </c>
      <c r="B112" s="155">
        <v>132850002046</v>
      </c>
      <c r="C112" s="36" t="s">
        <v>81</v>
      </c>
      <c r="D112" s="36" t="s">
        <v>1332</v>
      </c>
      <c r="E112" s="47" t="s">
        <v>1396</v>
      </c>
      <c r="F112" s="47" t="s">
        <v>434</v>
      </c>
      <c r="G112" s="151">
        <v>44643</v>
      </c>
      <c r="H112" s="81" t="s">
        <v>1206</v>
      </c>
      <c r="I112" s="47">
        <v>15874</v>
      </c>
      <c r="J112" s="47" t="s">
        <v>782</v>
      </c>
      <c r="L112" t="s">
        <v>332</v>
      </c>
    </row>
    <row r="113" spans="1:32">
      <c r="A113" s="74" t="s">
        <v>1276</v>
      </c>
      <c r="B113" s="86" t="s">
        <v>468</v>
      </c>
      <c r="C113" s="36" t="s">
        <v>84</v>
      </c>
      <c r="D113" s="74" t="s">
        <v>220</v>
      </c>
      <c r="E113" s="36" t="s">
        <v>1397</v>
      </c>
      <c r="F113" s="74" t="s">
        <v>183</v>
      </c>
      <c r="G113" s="82">
        <v>44642</v>
      </c>
      <c r="H113" s="81" t="s">
        <v>1206</v>
      </c>
      <c r="I113" s="83">
        <v>15859</v>
      </c>
      <c r="J113" s="74" t="s">
        <v>782</v>
      </c>
      <c r="K113" s="74" t="s">
        <v>1164</v>
      </c>
      <c r="L113" s="2" t="s">
        <v>332</v>
      </c>
    </row>
    <row r="114" spans="1:32">
      <c r="A114" s="74" t="s">
        <v>1349</v>
      </c>
      <c r="B114" s="86" t="s">
        <v>469</v>
      </c>
      <c r="C114" s="36" t="s">
        <v>81</v>
      </c>
      <c r="D114" s="74" t="s">
        <v>91</v>
      </c>
      <c r="E114" s="36" t="s">
        <v>1397</v>
      </c>
      <c r="F114" s="74" t="s">
        <v>183</v>
      </c>
      <c r="G114" s="82">
        <v>44642</v>
      </c>
      <c r="H114" s="81" t="s">
        <v>1206</v>
      </c>
      <c r="I114" s="83">
        <v>15861</v>
      </c>
      <c r="J114" s="74" t="s">
        <v>782</v>
      </c>
      <c r="K114" s="74">
        <v>0</v>
      </c>
      <c r="L114" s="2" t="s">
        <v>332</v>
      </c>
    </row>
    <row r="115" spans="1:32">
      <c r="A115" s="74" t="s">
        <v>115</v>
      </c>
      <c r="B115" s="86" t="s">
        <v>470</v>
      </c>
      <c r="C115" s="36" t="s">
        <v>117</v>
      </c>
      <c r="D115" s="74"/>
      <c r="E115" s="36" t="s">
        <v>1397</v>
      </c>
      <c r="F115" s="74" t="s">
        <v>183</v>
      </c>
      <c r="G115" s="82">
        <v>44642</v>
      </c>
      <c r="H115" s="81" t="s">
        <v>1206</v>
      </c>
      <c r="I115" s="83">
        <v>15866</v>
      </c>
      <c r="J115" s="74" t="s">
        <v>782</v>
      </c>
      <c r="K115" s="74">
        <v>0</v>
      </c>
      <c r="L115" s="2" t="s">
        <v>332</v>
      </c>
    </row>
    <row r="116" spans="1:32">
      <c r="A116" s="74" t="s">
        <v>79</v>
      </c>
      <c r="B116" s="86" t="s">
        <v>240</v>
      </c>
      <c r="C116" s="36" t="s">
        <v>81</v>
      </c>
      <c r="D116" s="36" t="s">
        <v>1332</v>
      </c>
      <c r="E116" s="36" t="s">
        <v>1309</v>
      </c>
      <c r="F116" s="74"/>
      <c r="G116" s="82" t="e">
        <f>IFERROR(VLOOKUP(B116,'Obs Tecnicas'!$D$246:$I$425,5,0),#REF!)</f>
        <v>#REF!</v>
      </c>
      <c r="H116" s="81" t="e">
        <f ca="1">IF(G116&lt;&gt;"",IF(G116+365&gt;TODAY(),"Calibrado","Vencido"),"")</f>
        <v>#REF!</v>
      </c>
      <c r="I116" s="83" t="str">
        <f>IFERROR(VLOOKUP(B116,'Obs Tecnicas'!$D$246:$G$445,2,0),"")</f>
        <v/>
      </c>
      <c r="J116" s="74" t="str">
        <f>IFERROR(VLOOKUP(B116,'Obs Tecnicas'!$D$246:$G$449,3,0),"Hexis")</f>
        <v>Hexis</v>
      </c>
      <c r="K116" s="74" t="str">
        <f>IFERROR(VLOOKUP(B116,'Obs Tecnicas'!$D$246:$G$449,4,0),"")</f>
        <v/>
      </c>
      <c r="L116" s="2" t="s">
        <v>332</v>
      </c>
    </row>
    <row r="117" spans="1:32">
      <c r="A117" s="74" t="s">
        <v>86</v>
      </c>
      <c r="B117" s="157" t="s">
        <v>572</v>
      </c>
      <c r="C117" s="36" t="s">
        <v>1010</v>
      </c>
      <c r="D117" s="74" t="s">
        <v>137</v>
      </c>
      <c r="E117" s="74" t="s">
        <v>554</v>
      </c>
      <c r="F117" s="74" t="s">
        <v>555</v>
      </c>
      <c r="G117" s="82" t="e">
        <f>IFERROR(VLOOKUP(B117,'Obs Tecnicas'!$D$246:$I$425,5,0),#REF!)</f>
        <v>#REF!</v>
      </c>
      <c r="H117" s="81" t="s">
        <v>1206</v>
      </c>
      <c r="I117" s="83">
        <v>16222</v>
      </c>
      <c r="J117" s="74" t="s">
        <v>782</v>
      </c>
      <c r="K117" s="74">
        <v>0</v>
      </c>
      <c r="L117" s="2" t="s">
        <v>332</v>
      </c>
      <c r="M117">
        <v>22</v>
      </c>
    </row>
    <row r="118" spans="1:32">
      <c r="A118" s="74" t="s">
        <v>89</v>
      </c>
      <c r="B118" s="74" t="s">
        <v>726</v>
      </c>
      <c r="C118" s="36" t="s">
        <v>81</v>
      </c>
      <c r="D118" s="86" t="s">
        <v>91</v>
      </c>
      <c r="E118" s="47" t="s">
        <v>720</v>
      </c>
      <c r="F118" s="47" t="s">
        <v>555</v>
      </c>
      <c r="M118">
        <v>22</v>
      </c>
    </row>
    <row r="119" spans="1:32">
      <c r="A119" s="74" t="s">
        <v>331</v>
      </c>
      <c r="B119" s="105" t="s">
        <v>727</v>
      </c>
      <c r="C119" s="36" t="s">
        <v>81</v>
      </c>
      <c r="D119" s="86" t="s">
        <v>82</v>
      </c>
      <c r="E119" s="47" t="s">
        <v>720</v>
      </c>
      <c r="F119" s="47" t="s">
        <v>555</v>
      </c>
      <c r="M119">
        <v>22</v>
      </c>
    </row>
    <row r="120" spans="1:32">
      <c r="A120" s="74" t="s">
        <v>331</v>
      </c>
      <c r="B120" s="105" t="s">
        <v>728</v>
      </c>
      <c r="C120" s="36" t="s">
        <v>81</v>
      </c>
      <c r="D120" s="86" t="s">
        <v>82</v>
      </c>
      <c r="E120" s="47" t="s">
        <v>720</v>
      </c>
      <c r="F120" s="47" t="s">
        <v>555</v>
      </c>
      <c r="M120">
        <v>22</v>
      </c>
    </row>
    <row r="121" spans="1:32">
      <c r="A121" s="74" t="s">
        <v>899</v>
      </c>
      <c r="B121" s="105">
        <v>4224376</v>
      </c>
      <c r="C121" s="36" t="s">
        <v>84</v>
      </c>
      <c r="D121" s="74" t="s">
        <v>366</v>
      </c>
      <c r="E121" s="47" t="s">
        <v>720</v>
      </c>
      <c r="F121" s="47" t="s">
        <v>555</v>
      </c>
      <c r="M121">
        <v>22</v>
      </c>
    </row>
    <row r="122" spans="1:32">
      <c r="A122" s="74" t="s">
        <v>86</v>
      </c>
      <c r="B122" s="105">
        <v>1584381</v>
      </c>
      <c r="C122" s="36" t="s">
        <v>1010</v>
      </c>
      <c r="D122" s="74" t="s">
        <v>137</v>
      </c>
      <c r="E122" s="47" t="s">
        <v>720</v>
      </c>
      <c r="F122" s="47" t="s">
        <v>555</v>
      </c>
      <c r="M122">
        <v>22</v>
      </c>
    </row>
    <row r="123" spans="1:32">
      <c r="A123" s="74" t="s">
        <v>729</v>
      </c>
      <c r="B123" s="105" t="s">
        <v>730</v>
      </c>
      <c r="C123" s="74" t="s">
        <v>731</v>
      </c>
      <c r="D123" s="74" t="s">
        <v>732</v>
      </c>
      <c r="E123" s="47" t="s">
        <v>720</v>
      </c>
      <c r="F123" s="47" t="s">
        <v>555</v>
      </c>
      <c r="M123">
        <v>22</v>
      </c>
    </row>
    <row r="124" spans="1:32">
      <c r="A124" s="47" t="s">
        <v>1398</v>
      </c>
      <c r="B124" s="87">
        <v>4240430</v>
      </c>
      <c r="C124" s="87" t="s">
        <v>84</v>
      </c>
      <c r="D124" s="87" t="s">
        <v>366</v>
      </c>
      <c r="E124" s="47" t="s">
        <v>1399</v>
      </c>
      <c r="F124" s="47" t="s">
        <v>78</v>
      </c>
      <c r="M124">
        <v>22</v>
      </c>
    </row>
    <row r="125" spans="1:32">
      <c r="A125" s="86" t="s">
        <v>1400</v>
      </c>
      <c r="B125" s="74">
        <v>20390019932</v>
      </c>
      <c r="C125" s="74" t="s">
        <v>81</v>
      </c>
      <c r="D125" s="105" t="s">
        <v>82</v>
      </c>
      <c r="E125" s="47" t="s">
        <v>664</v>
      </c>
      <c r="F125" s="47" t="s">
        <v>692</v>
      </c>
      <c r="G125" s="82"/>
      <c r="M125">
        <v>22</v>
      </c>
    </row>
    <row r="126" spans="1:32" s="85" customFormat="1" ht="15" customHeight="1">
      <c r="A126" s="74" t="s">
        <v>79</v>
      </c>
      <c r="B126" s="80" t="s">
        <v>1443</v>
      </c>
      <c r="C126" s="74" t="s">
        <v>81</v>
      </c>
      <c r="D126" s="86" t="s">
        <v>82</v>
      </c>
      <c r="E126" s="36" t="s">
        <v>385</v>
      </c>
      <c r="F126" s="74" t="s">
        <v>386</v>
      </c>
      <c r="G126" s="82">
        <v>0</v>
      </c>
      <c r="H126" s="82" t="s">
        <v>1207</v>
      </c>
      <c r="I126" s="83" t="str">
        <f>IFERROR(VLOOKUP(B126,'Obs Tecnicas'!$D:$G,2,0),"")</f>
        <v/>
      </c>
      <c r="J126" s="74" t="str">
        <f>IFERROR(VLOOKUP(B126,'Obs Tecnicas'!$D:$G,3,0),"Hexis")</f>
        <v>Hexis</v>
      </c>
      <c r="K126" s="74"/>
      <c r="L126" s="2" t="s">
        <v>27</v>
      </c>
      <c r="M126"/>
      <c r="N126" s="8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s="85" customFormat="1" ht="15" customHeight="1">
      <c r="A127" s="74" t="s">
        <v>101</v>
      </c>
      <c r="B127" s="80">
        <v>1281250</v>
      </c>
      <c r="C127" s="74" t="s">
        <v>81</v>
      </c>
      <c r="D127" s="86" t="s">
        <v>103</v>
      </c>
      <c r="E127" s="36" t="s">
        <v>385</v>
      </c>
      <c r="F127" s="74" t="s">
        <v>386</v>
      </c>
      <c r="G127" s="82">
        <v>44368</v>
      </c>
      <c r="H127" s="82" t="s">
        <v>1207</v>
      </c>
      <c r="I127" s="83">
        <f>IFERROR(VLOOKUP(B127,'Obs Tecnicas'!$D:$G,2,0),"")</f>
        <v>17471</v>
      </c>
      <c r="J127" s="74" t="str">
        <f>IFERROR(VLOOKUP(B127,'Obs Tecnicas'!$D:$G,3,0),"Hexis")</f>
        <v>ER ANALITICA</v>
      </c>
      <c r="K127" s="74"/>
      <c r="L127" s="2" t="s">
        <v>27</v>
      </c>
      <c r="M127"/>
      <c r="N127" s="8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s="85" customFormat="1" ht="15" customHeight="1">
      <c r="A128" s="74" t="s">
        <v>79</v>
      </c>
      <c r="B128" s="80">
        <v>203166601031</v>
      </c>
      <c r="C128" s="74" t="s">
        <v>81</v>
      </c>
      <c r="D128" s="86" t="s">
        <v>186</v>
      </c>
      <c r="E128" s="36" t="s">
        <v>385</v>
      </c>
      <c r="F128" s="74" t="s">
        <v>386</v>
      </c>
      <c r="G128" s="82">
        <v>0</v>
      </c>
      <c r="H128" s="82" t="s">
        <v>1207</v>
      </c>
      <c r="I128" s="83">
        <f>IFERROR(VLOOKUP(B128,'Obs Tecnicas'!$D:$G,2,0),"")</f>
        <v>17472</v>
      </c>
      <c r="J128" s="74" t="str">
        <f>IFERROR(VLOOKUP(B128,'Obs Tecnicas'!$D:$G,3,0),"Hexis")</f>
        <v>ER ANALITICA</v>
      </c>
      <c r="K128" s="74"/>
      <c r="L128" s="2" t="s">
        <v>27</v>
      </c>
      <c r="M128"/>
      <c r="N128" s="8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s="85" customFormat="1" ht="15" customHeight="1">
      <c r="A129" s="74" t="s">
        <v>86</v>
      </c>
      <c r="B129" s="80">
        <v>2905645</v>
      </c>
      <c r="C129" s="74" t="s">
        <v>136</v>
      </c>
      <c r="D129" s="86" t="s">
        <v>137</v>
      </c>
      <c r="E129" s="36" t="s">
        <v>385</v>
      </c>
      <c r="F129" s="74" t="s">
        <v>386</v>
      </c>
      <c r="G129" s="82">
        <v>0</v>
      </c>
      <c r="H129" s="82" t="s">
        <v>1207</v>
      </c>
      <c r="I129" s="83">
        <f>IFERROR(VLOOKUP(B129,'Obs Tecnicas'!$D:$G,2,0),"")</f>
        <v>17473</v>
      </c>
      <c r="J129" s="74" t="str">
        <f>IFERROR(VLOOKUP(B129,'Obs Tecnicas'!$D:$G,3,0),"Hexis")</f>
        <v>ER ANALITICA</v>
      </c>
      <c r="K129" s="74"/>
      <c r="L129" s="2" t="s">
        <v>27</v>
      </c>
      <c r="M129"/>
      <c r="N129" s="8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s="85" customFormat="1" ht="15" customHeight="1">
      <c r="A130" s="74" t="s">
        <v>218</v>
      </c>
      <c r="B130" s="80">
        <v>4239785</v>
      </c>
      <c r="C130" s="74" t="s">
        <v>84</v>
      </c>
      <c r="D130" s="86" t="s">
        <v>366</v>
      </c>
      <c r="E130" s="36" t="s">
        <v>385</v>
      </c>
      <c r="F130" s="74" t="s">
        <v>386</v>
      </c>
      <c r="G130" s="82">
        <v>0</v>
      </c>
      <c r="H130" s="82" t="s">
        <v>1207</v>
      </c>
      <c r="I130" s="83">
        <f>IFERROR(VLOOKUP(B130,'Obs Tecnicas'!$D:$G,2,0),"")</f>
        <v>17474</v>
      </c>
      <c r="J130" s="74" t="str">
        <f>IFERROR(VLOOKUP(B130,'Obs Tecnicas'!$D:$G,3,0),"Hexis")</f>
        <v>ER ANALITICA</v>
      </c>
      <c r="K130" s="74"/>
      <c r="L130" s="2" t="s">
        <v>27</v>
      </c>
      <c r="M130">
        <v>22</v>
      </c>
      <c r="N130" s="8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47" t="s">
        <v>331</v>
      </c>
      <c r="B131" s="87">
        <v>220886601064</v>
      </c>
      <c r="C131" s="87" t="s">
        <v>81</v>
      </c>
      <c r="D131" s="87" t="s">
        <v>186</v>
      </c>
      <c r="E131" s="47" t="s">
        <v>335</v>
      </c>
      <c r="F131" s="47" t="s">
        <v>336</v>
      </c>
      <c r="G131" s="82">
        <v>44755</v>
      </c>
      <c r="H131" s="82" t="s">
        <v>1206</v>
      </c>
      <c r="I131" s="47">
        <v>17238</v>
      </c>
      <c r="J131" t="s">
        <v>782</v>
      </c>
      <c r="L131" t="s">
        <v>332</v>
      </c>
      <c r="M131">
        <v>22</v>
      </c>
    </row>
    <row r="132" spans="1:32">
      <c r="A132" s="47" t="s">
        <v>331</v>
      </c>
      <c r="B132" s="87">
        <v>220886601081</v>
      </c>
      <c r="C132" s="87" t="s">
        <v>81</v>
      </c>
      <c r="D132" s="87" t="s">
        <v>186</v>
      </c>
      <c r="E132" s="47" t="s">
        <v>335</v>
      </c>
      <c r="F132" s="47" t="s">
        <v>336</v>
      </c>
      <c r="G132" s="82">
        <v>44755</v>
      </c>
      <c r="H132" s="82" t="s">
        <v>1206</v>
      </c>
      <c r="I132" s="47">
        <v>17239</v>
      </c>
      <c r="J132" t="s">
        <v>782</v>
      </c>
      <c r="L132" t="s">
        <v>332</v>
      </c>
      <c r="M132">
        <v>22</v>
      </c>
    </row>
    <row r="133" spans="1:32">
      <c r="A133" s="74" t="s">
        <v>331</v>
      </c>
      <c r="B133" s="80">
        <v>212656601002</v>
      </c>
      <c r="C133" s="74" t="s">
        <v>81</v>
      </c>
      <c r="D133" s="74" t="s">
        <v>186</v>
      </c>
      <c r="E133" s="74" t="s">
        <v>335</v>
      </c>
      <c r="F133" s="74" t="s">
        <v>336</v>
      </c>
      <c r="M133">
        <v>22</v>
      </c>
    </row>
    <row r="134" spans="1:32">
      <c r="A134" s="47" t="s">
        <v>218</v>
      </c>
      <c r="B134" s="87">
        <v>62273676</v>
      </c>
      <c r="C134" s="87" t="s">
        <v>84</v>
      </c>
      <c r="D134" s="87" t="s">
        <v>220</v>
      </c>
      <c r="E134" s="47" t="s">
        <v>1240</v>
      </c>
      <c r="F134" s="47" t="s">
        <v>336</v>
      </c>
      <c r="G134" s="151">
        <v>44761</v>
      </c>
      <c r="H134" s="82" t="s">
        <v>1206</v>
      </c>
      <c r="M134">
        <v>22</v>
      </c>
    </row>
    <row r="135" spans="1:32">
      <c r="A135" s="47" t="s">
        <v>218</v>
      </c>
      <c r="B135" s="87">
        <v>6258649</v>
      </c>
      <c r="C135" s="87" t="s">
        <v>84</v>
      </c>
      <c r="D135" s="87" t="s">
        <v>220</v>
      </c>
      <c r="E135" s="47" t="s">
        <v>1240</v>
      </c>
      <c r="F135" s="47" t="s">
        <v>522</v>
      </c>
      <c r="G135" s="151">
        <v>44761</v>
      </c>
      <c r="H135" s="82" t="s">
        <v>1206</v>
      </c>
      <c r="M135">
        <v>22</v>
      </c>
    </row>
    <row r="136" spans="1:32">
      <c r="A136" s="47" t="s">
        <v>1400</v>
      </c>
      <c r="B136" s="87">
        <v>203166601040</v>
      </c>
      <c r="C136" s="87" t="s">
        <v>81</v>
      </c>
      <c r="D136" s="87" t="s">
        <v>1332</v>
      </c>
      <c r="E136" s="47" t="s">
        <v>1240</v>
      </c>
      <c r="F136" s="47" t="s">
        <v>336</v>
      </c>
      <c r="G136" s="151">
        <v>44761</v>
      </c>
      <c r="H136" s="82" t="s">
        <v>1206</v>
      </c>
      <c r="M136">
        <v>22</v>
      </c>
    </row>
    <row r="137" spans="1:32">
      <c r="A137" s="47" t="s">
        <v>218</v>
      </c>
      <c r="B137" s="87">
        <v>6247091</v>
      </c>
      <c r="C137" s="87" t="s">
        <v>84</v>
      </c>
      <c r="D137" s="87" t="s">
        <v>220</v>
      </c>
      <c r="E137" s="47" t="s">
        <v>1240</v>
      </c>
      <c r="F137" s="47" t="s">
        <v>336</v>
      </c>
      <c r="G137" s="151">
        <v>44761</v>
      </c>
      <c r="H137" s="82" t="s">
        <v>1206</v>
      </c>
      <c r="M137">
        <v>22</v>
      </c>
    </row>
    <row r="138" spans="1:32">
      <c r="A138" s="47" t="s">
        <v>218</v>
      </c>
      <c r="B138" s="87">
        <v>6264737</v>
      </c>
      <c r="C138" s="87" t="s">
        <v>84</v>
      </c>
      <c r="D138" s="87" t="s">
        <v>220</v>
      </c>
      <c r="E138" s="47" t="s">
        <v>1430</v>
      </c>
      <c r="F138" s="47" t="s">
        <v>425</v>
      </c>
      <c r="G138" s="151">
        <v>44762</v>
      </c>
      <c r="H138" s="82" t="s">
        <v>1206</v>
      </c>
      <c r="M138">
        <v>22</v>
      </c>
    </row>
    <row r="139" spans="1:32">
      <c r="A139" s="47" t="s">
        <v>89</v>
      </c>
      <c r="B139" s="87" t="s">
        <v>1431</v>
      </c>
      <c r="C139" s="87" t="s">
        <v>81</v>
      </c>
      <c r="D139" s="87" t="s">
        <v>91</v>
      </c>
      <c r="E139" s="47" t="s">
        <v>1430</v>
      </c>
      <c r="F139" s="47" t="s">
        <v>425</v>
      </c>
      <c r="G139" s="151">
        <v>44762</v>
      </c>
      <c r="H139" s="82" t="s">
        <v>1206</v>
      </c>
      <c r="M139">
        <v>22</v>
      </c>
    </row>
  </sheetData>
  <autoFilter ref="A1:AF124" xr:uid="{00000000-0009-0000-0000-000008000000}"/>
  <mergeCells count="1">
    <mergeCell ref="E72:F73"/>
  </mergeCells>
  <conditionalFormatting sqref="A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7:A28 A9 A66 A89:A90 A93:A94 A110 A1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12">
    <cfRule type="expression" dxfId="17" priority="7">
      <formula>IF(G2&lt;=TODAY()-365,1)</formula>
    </cfRule>
    <cfRule type="expression" dxfId="16" priority="8">
      <formula>IF(G2&lt;(TODAY())-320,1)</formula>
    </cfRule>
    <cfRule type="expression" dxfId="15" priority="9">
      <formula>IF(G2&lt;(TODAY())+0,1)</formula>
    </cfRule>
  </conditionalFormatting>
  <conditionalFormatting sqref="H113">
    <cfRule type="expression" dxfId="14" priority="10">
      <formula>IF(G113&lt;=TODAY()-365,1)</formula>
    </cfRule>
    <cfRule type="expression" dxfId="13" priority="11">
      <formula>IF(G113&lt;(TODAY())-320,1)</formula>
    </cfRule>
    <cfRule type="expression" dxfId="12" priority="12">
      <formula>IF(G113&lt;(TODAY())+0,1)</formula>
    </cfRule>
  </conditionalFormatting>
  <conditionalFormatting sqref="H114">
    <cfRule type="expression" dxfId="11" priority="13">
      <formula>IF(G114&lt;=TODAY()-365,1)</formula>
    </cfRule>
    <cfRule type="expression" dxfId="10" priority="14">
      <formula>IF(G114&lt;(TODAY())-320,1)</formula>
    </cfRule>
    <cfRule type="expression" dxfId="9" priority="15">
      <formula>IF(G114&lt;(TODAY())+0,1)</formula>
    </cfRule>
  </conditionalFormatting>
  <conditionalFormatting sqref="H115">
    <cfRule type="expression" dxfId="8" priority="16">
      <formula>IF(G115&lt;=TODAY()-365,1)</formula>
    </cfRule>
    <cfRule type="expression" dxfId="7" priority="17">
      <formula>IF(G115&lt;(TODAY())-320,1)</formula>
    </cfRule>
    <cfRule type="expression" dxfId="6" priority="18">
      <formula>IF(G115&lt;(TODAY())+0,1)</formula>
    </cfRule>
  </conditionalFormatting>
  <conditionalFormatting sqref="H116">
    <cfRule type="expression" dxfId="5" priority="19">
      <formula>IF(G116&lt;=TODAY()-365,1)</formula>
    </cfRule>
    <cfRule type="expression" dxfId="4" priority="20">
      <formula>IF(G116&lt;(TODAY())-320,1)</formula>
    </cfRule>
    <cfRule type="expression" dxfId="3" priority="21">
      <formula>IF(G116&lt;(TODAY())+0,1)</formula>
    </cfRule>
  </conditionalFormatting>
  <conditionalFormatting sqref="H117">
    <cfRule type="expression" dxfId="2" priority="22">
      <formula>IF(G117&lt;=TODAY()-365,1)</formula>
    </cfRule>
    <cfRule type="expression" dxfId="1" priority="23">
      <formula>IF(G117&lt;(TODAY())-320,1)</formula>
    </cfRule>
    <cfRule type="expression" dxfId="0" priority="24">
      <formula>IF(G117&lt;(TODAY())+0,1)</formula>
    </cfRule>
  </conditionalFormatting>
  <dataValidations disablePrompts="1" count="3">
    <dataValidation type="list" allowBlank="1" showInputMessage="1" showErrorMessage="1" sqref="L1:L21" xr:uid="{00000000-0002-0000-0800-000000000000}">
      <formula1>"ADICIONADO,REALIZADO,DESATIVADO,NÃO ENCONTRADO,AGENDADO,SEM RETORNO DO OWNER"</formula1>
      <formula2>0</formula2>
    </dataValidation>
    <dataValidation type="list" allowBlank="1" showInputMessage="1" showErrorMessage="1" sqref="L22:L46 U46 L102:L103 L113:L117" xr:uid="{00000000-0002-0000-0800-000001000000}">
      <formula1>"ADICIONADO,REALIZADO,DESATIVADO,NÃO ENCONTRADO,AGENDADO,SEM RETORNO DO OWNER,EM CONTATO"</formula1>
      <formula2>0</formula2>
    </dataValidation>
    <dataValidation type="list" allowBlank="1" showInputMessage="1" showErrorMessage="1" sqref="L126:L130" xr:uid="{00000000-0002-0000-0800-000002000000}">
      <formula1>"ADICIONADO,REALIZADO,DESATIVADO,NÃO ENCONTRADO,AGENDADO,SEM RETORNO DO OWNER,EM CONTATO,CONTATO FEITO,CONSERTO INTERNO,AGUARDANDO RETORNO 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2EEB0C6D83CB4ABAEB488C050756FA" ma:contentTypeVersion="2" ma:contentTypeDescription="Crie um novo documento." ma:contentTypeScope="" ma:versionID="6fe2b01dc6d16f409ff34c1c35645731">
  <xsd:schema xmlns:xsd="http://www.w3.org/2001/XMLSchema" xmlns:xs="http://www.w3.org/2001/XMLSchema" xmlns:p="http://schemas.microsoft.com/office/2006/metadata/properties" xmlns:ns2="8b948e9f-9399-4ed5-b03b-f0dc618b0f11" targetNamespace="http://schemas.microsoft.com/office/2006/metadata/properties" ma:root="true" ma:fieldsID="59c8b3b3d58cca2393442b7abdcfdb33" ns2:_="">
    <xsd:import namespace="8b948e9f-9399-4ed5-b03b-f0dc618b0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48e9f-9399-4ed5-b03b-f0dc618b0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BF67A8-D5FA-4AE2-9F25-D59B7E0D8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48e9f-9399-4ed5-b03b-f0dc618b0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2664CB-5D06-4154-A6AB-E286F31CC7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KPIs</vt:lpstr>
      <vt:lpstr>KPI-s de Controle </vt:lpstr>
      <vt:lpstr>Controle de equipamento</vt:lpstr>
      <vt:lpstr>PIPETAS-MICROPIPETAS</vt:lpstr>
      <vt:lpstr>Obs Tecnicas</vt:lpstr>
      <vt:lpstr>Distritos</vt:lpstr>
      <vt:lpstr>Não Encontrado</vt:lpstr>
      <vt:lpstr>Equipamentos Desativados</vt:lpstr>
      <vt:lpstr>Adicionados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dc:description/>
  <cp:lastModifiedBy>Vendas 01 - ER Analitica</cp:lastModifiedBy>
  <cp:revision>0</cp:revision>
  <dcterms:created xsi:type="dcterms:W3CDTF">2021-05-21T17:16:48Z</dcterms:created>
  <dcterms:modified xsi:type="dcterms:W3CDTF">2022-08-15T12:25:23Z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lianceAssetId">
    <vt:lpwstr/>
  </property>
  <property fmtid="{D5CDD505-2E9C-101B-9397-08002B2CF9AE}" pid="4" name="ContentTypeId">
    <vt:lpwstr>0x010100082EEB0C6D83CB4ABAEB488C050756FA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ExtendedDescription">
    <vt:lpwstr/>
  </property>
</Properties>
</file>